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155" windowHeight="11460" activeTab="2"/>
  </bookViews>
  <sheets>
    <sheet name="Целевые индикаторы" sheetId="23" r:id="rId1"/>
    <sheet name="Ожидаемые результаты" sheetId="25" r:id="rId2"/>
    <sheet name="Расходные обязательства" sheetId="24" r:id="rId3"/>
  </sheets>
  <externalReferences>
    <externalReference r:id="rId4"/>
  </externalReferences>
  <definedNames>
    <definedName name="_xlnm._FilterDatabase" localSheetId="0" hidden="1">'Целевые индикаторы'!$A$4:$M$12</definedName>
    <definedName name="_xlnm.Print_Titles" localSheetId="0">'Целевые индикаторы'!$4:$5</definedName>
    <definedName name="_xlnm.Print_Area" localSheetId="0">'Целевые индикаторы'!$A$1:$J$77</definedName>
  </definedNames>
  <calcPr calcId="125725"/>
</workbook>
</file>

<file path=xl/calcChain.xml><?xml version="1.0" encoding="utf-8"?>
<calcChain xmlns="http://schemas.openxmlformats.org/spreadsheetml/2006/main">
  <c r="E14" i="24"/>
  <c r="E15"/>
  <c r="E16"/>
  <c r="E106"/>
  <c r="D106"/>
  <c r="G66" i="23"/>
  <c r="F171" i="24" l="1"/>
  <c r="F172"/>
  <c r="F173"/>
  <c r="E143"/>
  <c r="E54"/>
  <c r="E169"/>
  <c r="D169"/>
  <c r="D168"/>
  <c r="E168"/>
  <c r="E167"/>
  <c r="D167"/>
  <c r="E170"/>
  <c r="F170" s="1"/>
  <c r="D170"/>
  <c r="E144"/>
  <c r="E140" s="1"/>
  <c r="D144"/>
  <c r="D143"/>
  <c r="E158"/>
  <c r="D158"/>
  <c r="F158" s="1"/>
  <c r="F159"/>
  <c r="F160"/>
  <c r="F161"/>
  <c r="D15"/>
  <c r="F43"/>
  <c r="F44"/>
  <c r="F45"/>
  <c r="E42"/>
  <c r="D42"/>
  <c r="F42" l="1"/>
  <c r="D139"/>
  <c r="F168"/>
  <c r="D140"/>
  <c r="D166"/>
  <c r="F169"/>
  <c r="E139"/>
  <c r="E166"/>
  <c r="F166" s="1"/>
  <c r="F167"/>
  <c r="E95"/>
  <c r="E96"/>
  <c r="E79"/>
  <c r="D79"/>
  <c r="G64" i="23"/>
  <c r="G46"/>
  <c r="G28" i="25"/>
  <c r="G26"/>
  <c r="G21"/>
  <c r="G22"/>
  <c r="G23"/>
  <c r="G18"/>
  <c r="G19"/>
  <c r="G20"/>
  <c r="G14"/>
  <c r="E17" i="24"/>
  <c r="D17"/>
  <c r="D16"/>
  <c r="E97"/>
  <c r="F105"/>
  <c r="F104"/>
  <c r="F103"/>
  <c r="E102"/>
  <c r="D102"/>
  <c r="E52"/>
  <c r="E51"/>
  <c r="D52"/>
  <c r="D51"/>
  <c r="F49"/>
  <c r="F48"/>
  <c r="F47"/>
  <c r="E46"/>
  <c r="D46"/>
  <c r="E120"/>
  <c r="E119"/>
  <c r="D120"/>
  <c r="D119"/>
  <c r="D108"/>
  <c r="D96" s="1"/>
  <c r="D107"/>
  <c r="D95" s="1"/>
  <c r="G27" i="23"/>
  <c r="F102" i="24" l="1"/>
  <c r="F46"/>
  <c r="G34" i="25"/>
  <c r="G31"/>
  <c r="G15"/>
  <c r="G13"/>
  <c r="G12"/>
  <c r="G11"/>
  <c r="G10"/>
  <c r="G9"/>
  <c r="F221" i="24"/>
  <c r="F220"/>
  <c r="F219"/>
  <c r="E218"/>
  <c r="D218"/>
  <c r="E217"/>
  <c r="D217"/>
  <c r="E216"/>
  <c r="D216"/>
  <c r="E215"/>
  <c r="D215"/>
  <c r="F213"/>
  <c r="F212"/>
  <c r="F211"/>
  <c r="E210"/>
  <c r="D210"/>
  <c r="F209"/>
  <c r="F208"/>
  <c r="F207"/>
  <c r="E206"/>
  <c r="D206"/>
  <c r="E205"/>
  <c r="D205"/>
  <c r="D201" s="1"/>
  <c r="E204"/>
  <c r="D204"/>
  <c r="E203"/>
  <c r="D203"/>
  <c r="D199" s="1"/>
  <c r="F197"/>
  <c r="F196"/>
  <c r="F195"/>
  <c r="E194"/>
  <c r="D194"/>
  <c r="E193"/>
  <c r="D193"/>
  <c r="E192"/>
  <c r="D192"/>
  <c r="E191"/>
  <c r="D191"/>
  <c r="F189"/>
  <c r="F188"/>
  <c r="F187"/>
  <c r="E186"/>
  <c r="D186"/>
  <c r="F185"/>
  <c r="F184"/>
  <c r="F183"/>
  <c r="E182"/>
  <c r="D182"/>
  <c r="E181"/>
  <c r="D181"/>
  <c r="D177" s="1"/>
  <c r="E180"/>
  <c r="D180"/>
  <c r="D176" s="1"/>
  <c r="E179"/>
  <c r="D179"/>
  <c r="F165"/>
  <c r="F164"/>
  <c r="F163"/>
  <c r="E162"/>
  <c r="D162"/>
  <c r="F157"/>
  <c r="F156"/>
  <c r="F155"/>
  <c r="E154"/>
  <c r="D154"/>
  <c r="F153"/>
  <c r="F152"/>
  <c r="F151"/>
  <c r="D150"/>
  <c r="F149"/>
  <c r="F148"/>
  <c r="F147"/>
  <c r="D146"/>
  <c r="E145"/>
  <c r="E141" s="1"/>
  <c r="D145"/>
  <c r="D141" s="1"/>
  <c r="F137"/>
  <c r="F136"/>
  <c r="F135"/>
  <c r="E134"/>
  <c r="D134"/>
  <c r="F133"/>
  <c r="F132"/>
  <c r="F131"/>
  <c r="E130"/>
  <c r="D130"/>
  <c r="F129"/>
  <c r="F128"/>
  <c r="F127"/>
  <c r="E126"/>
  <c r="D126"/>
  <c r="F125"/>
  <c r="F124"/>
  <c r="F123"/>
  <c r="E122"/>
  <c r="D122"/>
  <c r="E121"/>
  <c r="D121"/>
  <c r="F117"/>
  <c r="F116"/>
  <c r="F115"/>
  <c r="E114"/>
  <c r="D114"/>
  <c r="F113"/>
  <c r="F112"/>
  <c r="F111"/>
  <c r="E110"/>
  <c r="D110"/>
  <c r="F109"/>
  <c r="F108"/>
  <c r="F101"/>
  <c r="F100"/>
  <c r="F99"/>
  <c r="E98"/>
  <c r="D98"/>
  <c r="D97"/>
  <c r="D93" s="1"/>
  <c r="F89"/>
  <c r="F88"/>
  <c r="F87"/>
  <c r="D86"/>
  <c r="E86"/>
  <c r="F85"/>
  <c r="F84"/>
  <c r="F83"/>
  <c r="E82"/>
  <c r="D82"/>
  <c r="E81"/>
  <c r="D81"/>
  <c r="E80"/>
  <c r="D80"/>
  <c r="F77"/>
  <c r="F76"/>
  <c r="F75"/>
  <c r="E74"/>
  <c r="D74"/>
  <c r="F73"/>
  <c r="F72"/>
  <c r="F71"/>
  <c r="E70"/>
  <c r="D70"/>
  <c r="F69"/>
  <c r="F68"/>
  <c r="F67"/>
  <c r="E66"/>
  <c r="D66"/>
  <c r="F65"/>
  <c r="F64"/>
  <c r="F63"/>
  <c r="D62"/>
  <c r="F61"/>
  <c r="F60"/>
  <c r="F59"/>
  <c r="E58"/>
  <c r="D58"/>
  <c r="F57"/>
  <c r="F56"/>
  <c r="F55"/>
  <c r="D54"/>
  <c r="E53"/>
  <c r="D53"/>
  <c r="F41"/>
  <c r="F40"/>
  <c r="F39"/>
  <c r="D38"/>
  <c r="F37"/>
  <c r="F36"/>
  <c r="F35"/>
  <c r="E34"/>
  <c r="D34"/>
  <c r="F33"/>
  <c r="F32"/>
  <c r="F31"/>
  <c r="E30"/>
  <c r="D30"/>
  <c r="F29"/>
  <c r="F28"/>
  <c r="F27"/>
  <c r="E26"/>
  <c r="D26"/>
  <c r="F25"/>
  <c r="F24"/>
  <c r="F23"/>
  <c r="E22"/>
  <c r="D22"/>
  <c r="F21"/>
  <c r="F20"/>
  <c r="F19"/>
  <c r="E18"/>
  <c r="D18"/>
  <c r="E13"/>
  <c r="D13"/>
  <c r="G56" i="23"/>
  <c r="G55"/>
  <c r="G33"/>
  <c r="G26"/>
  <c r="G17"/>
  <c r="G18"/>
  <c r="G19"/>
  <c r="G20"/>
  <c r="G21"/>
  <c r="G22"/>
  <c r="G16"/>
  <c r="G15"/>
  <c r="G31"/>
  <c r="G30"/>
  <c r="E199" i="24" l="1"/>
  <c r="F199" s="1"/>
  <c r="F186"/>
  <c r="F217"/>
  <c r="F34"/>
  <c r="F181"/>
  <c r="F193"/>
  <c r="F144"/>
  <c r="F114"/>
  <c r="E200"/>
  <c r="E214"/>
  <c r="F110"/>
  <c r="F122"/>
  <c r="F66"/>
  <c r="F80"/>
  <c r="F134"/>
  <c r="F206"/>
  <c r="F74"/>
  <c r="F121"/>
  <c r="F145"/>
  <c r="F194"/>
  <c r="F216"/>
  <c r="F215"/>
  <c r="D175"/>
  <c r="D174" s="1"/>
  <c r="F179"/>
  <c r="E150"/>
  <c r="F150" s="1"/>
  <c r="F22"/>
  <c r="F86"/>
  <c r="F97"/>
  <c r="F119"/>
  <c r="F126"/>
  <c r="F154"/>
  <c r="E177"/>
  <c r="F177" s="1"/>
  <c r="F191"/>
  <c r="E202"/>
  <c r="F13"/>
  <c r="F81"/>
  <c r="E93"/>
  <c r="F93" s="1"/>
  <c r="F130"/>
  <c r="F162"/>
  <c r="E175"/>
  <c r="F180"/>
  <c r="D92"/>
  <c r="D118"/>
  <c r="F17"/>
  <c r="F53"/>
  <c r="F82"/>
  <c r="E92"/>
  <c r="F120"/>
  <c r="D142"/>
  <c r="D9"/>
  <c r="E176"/>
  <c r="F176" s="1"/>
  <c r="D178"/>
  <c r="F182"/>
  <c r="F192"/>
  <c r="E201"/>
  <c r="F201" s="1"/>
  <c r="F203"/>
  <c r="F205"/>
  <c r="F218"/>
  <c r="F210"/>
  <c r="D190"/>
  <c r="D200"/>
  <c r="D198" s="1"/>
  <c r="F204"/>
  <c r="D94"/>
  <c r="F107"/>
  <c r="F98"/>
  <c r="F70"/>
  <c r="D50"/>
  <c r="F58"/>
  <c r="F51"/>
  <c r="F52"/>
  <c r="D12"/>
  <c r="F54"/>
  <c r="F30"/>
  <c r="D14"/>
  <c r="F16"/>
  <c r="F26"/>
  <c r="F18"/>
  <c r="E12"/>
  <c r="D202"/>
  <c r="D214"/>
  <c r="E118"/>
  <c r="E146"/>
  <c r="F146" s="1"/>
  <c r="E178"/>
  <c r="E190"/>
  <c r="E38"/>
  <c r="F38" s="1"/>
  <c r="E50"/>
  <c r="E62"/>
  <c r="F62" s="1"/>
  <c r="E78"/>
  <c r="F106"/>
  <c r="G9" i="23"/>
  <c r="G10"/>
  <c r="E174" i="24" l="1"/>
  <c r="F174" s="1"/>
  <c r="F214"/>
  <c r="F175"/>
  <c r="F118"/>
  <c r="F178"/>
  <c r="D138"/>
  <c r="F140"/>
  <c r="F200"/>
  <c r="F202"/>
  <c r="D8"/>
  <c r="D91"/>
  <c r="D90" s="1"/>
  <c r="F96"/>
  <c r="F141"/>
  <c r="F190"/>
  <c r="E198"/>
  <c r="F198" s="1"/>
  <c r="F50"/>
  <c r="F12"/>
  <c r="E11"/>
  <c r="F15"/>
  <c r="F14"/>
  <c r="E91"/>
  <c r="F95"/>
  <c r="E94"/>
  <c r="F94" s="1"/>
  <c r="E9"/>
  <c r="F9" s="1"/>
  <c r="F143"/>
  <c r="E142"/>
  <c r="F142" s="1"/>
  <c r="F92"/>
  <c r="D78"/>
  <c r="F78" s="1"/>
  <c r="D11"/>
  <c r="F79"/>
  <c r="G61" i="23"/>
  <c r="G60"/>
  <c r="G59"/>
  <c r="G54"/>
  <c r="G53"/>
  <c r="G50"/>
  <c r="G49"/>
  <c r="G48"/>
  <c r="G45"/>
  <c r="G44"/>
  <c r="G43"/>
  <c r="G42"/>
  <c r="G41"/>
  <c r="G40"/>
  <c r="G39"/>
  <c r="G38"/>
  <c r="G37"/>
  <c r="G36"/>
  <c r="G32"/>
  <c r="G29"/>
  <c r="G28"/>
  <c r="G23"/>
  <c r="G25"/>
  <c r="G14"/>
  <c r="G13"/>
  <c r="E8" i="24" l="1"/>
  <c r="F8" s="1"/>
  <c r="E7"/>
  <c r="F11"/>
  <c r="E10"/>
  <c r="D10"/>
  <c r="D7"/>
  <c r="D6" s="1"/>
  <c r="F139"/>
  <c r="E138"/>
  <c r="F138" s="1"/>
  <c r="F91"/>
  <c r="E90"/>
  <c r="F90" s="1"/>
  <c r="G11" i="23"/>
  <c r="G12"/>
  <c r="F10" i="24" l="1"/>
  <c r="F7"/>
  <c r="E6"/>
  <c r="F6" s="1"/>
  <c r="V75" i="23"/>
  <c r="V5" s="1"/>
  <c r="W75"/>
  <c r="W5" s="1"/>
  <c r="Q1" l="1"/>
  <c r="V1" s="1"/>
  <c r="V2" s="1"/>
  <c r="Q2" l="1"/>
  <c r="Z6" l="1"/>
  <c r="X6"/>
  <c r="Y6"/>
  <c r="AA3"/>
  <c r="AB3"/>
  <c r="Z75" l="1"/>
  <c r="Z5" s="1"/>
  <c r="X75"/>
  <c r="X5" s="1"/>
  <c r="Y75"/>
  <c r="Y5" s="1"/>
  <c r="W1"/>
  <c r="W2" s="1"/>
  <c r="R6" l="1"/>
  <c r="S6"/>
  <c r="R1"/>
  <c r="R2" s="1"/>
  <c r="T6"/>
  <c r="U6"/>
  <c r="Y1"/>
  <c r="Y2" s="1"/>
  <c r="Q75"/>
  <c r="Q5" s="1"/>
  <c r="U1"/>
  <c r="U2" s="1"/>
  <c r="Z1"/>
  <c r="Z2" s="1"/>
  <c r="X1"/>
  <c r="X2" s="1"/>
  <c r="S1"/>
  <c r="S2" s="1"/>
  <c r="T1"/>
  <c r="T2" s="1"/>
  <c r="T75" l="1"/>
  <c r="T5" s="1"/>
  <c r="U75"/>
  <c r="U5" s="1"/>
  <c r="S75"/>
  <c r="S5" s="1"/>
  <c r="P6"/>
  <c r="P75" s="1"/>
  <c r="R75"/>
  <c r="R5" s="1"/>
  <c r="AI1"/>
  <c r="P5" l="1"/>
  <c r="AI6"/>
</calcChain>
</file>

<file path=xl/sharedStrings.xml><?xml version="1.0" encoding="utf-8"?>
<sst xmlns="http://schemas.openxmlformats.org/spreadsheetml/2006/main" count="1006" uniqueCount="298">
  <si>
    <t>3</t>
  </si>
  <si>
    <t>4</t>
  </si>
  <si>
    <t>5</t>
  </si>
  <si>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</si>
  <si>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</si>
  <si>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</si>
  <si>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</si>
  <si>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</si>
  <si>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</si>
  <si>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Направ-
ленность</t>
  </si>
  <si>
    <t xml:space="preserve">К1 </t>
  </si>
  <si>
    <t xml:space="preserve">К2 </t>
  </si>
  <si>
    <t>всего</t>
  </si>
  <si>
    <t>Данные о фактических значениях отсутствуют</t>
  </si>
  <si>
    <t>Значительно перевыполнены (более 150%)</t>
  </si>
  <si>
    <t>Высокая степень (от 99,5 до 150%)</t>
  </si>
  <si>
    <t>Средняя степень (от 85 до 99,5%)</t>
  </si>
  <si>
    <t>Низкая степень (ниже 85%)</t>
  </si>
  <si>
    <t>Положительная динамика (К2≥101%)</t>
  </si>
  <si>
    <t>Отрицательная динамика (К2 &lt; 99%)</t>
  </si>
  <si>
    <t>Причины отклонения от плана</t>
  </si>
  <si>
    <t>Ответственный ГРБС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</si>
  <si>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</si>
  <si>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</si>
  <si>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</si>
  <si>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</si>
  <si>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Значения на уровне 2018 года (К2 от 99 до 101%)</t>
  </si>
  <si>
    <t>Приложение №2</t>
  </si>
  <si>
    <t>1</t>
  </si>
  <si>
    <t>2</t>
  </si>
  <si>
    <t>Государственная программа, подпрограмма, основное мероприятие, целевой индикатор</t>
  </si>
  <si>
    <t>Значение целевого индикатора</t>
  </si>
  <si>
    <t>Подпрограмма "Развитие сельского хозяйства"</t>
  </si>
  <si>
    <t>Основное мероприятие "Стимулирование развития приоритетных подотраслей агропромышленного комплекса и развитие малых форм хозяйствования"</t>
  </si>
  <si>
    <t>Основное мероприятие "Обеспечение общих условий функционирования отраслей агропромышленного комплекса"</t>
  </si>
  <si>
    <t>Подпрограмма "Комплексное развитие сельских территорий"</t>
  </si>
  <si>
    <t>Основное мероприятие "Повышение уровня комфортности проживания в сельской местности"</t>
  </si>
  <si>
    <t>Основное мероприятие "Социально значимые мероприятия в сфере развития сельских территорий"</t>
  </si>
  <si>
    <t>Подпрограмма "Развитие мелиорации земель сельскохозяйственного назначения и эффективное вовлечение в оборот земель сельскохозяйственного назначения"</t>
  </si>
  <si>
    <t>Основное мероприятие "Предотвращение выбытия из сельскохозяйственного оборота земель сельскохозяйственного назначения"</t>
  </si>
  <si>
    <t>Подпрограмма "Развитие сельской кооперации"</t>
  </si>
  <si>
    <t>Основное мероприятие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федерального проекта "Акселерация субъектов малого и среднего предпринимательства"</t>
  </si>
  <si>
    <t>Основное мероприятие "Развитие отдельных направлений сельской кооперации"</t>
  </si>
  <si>
    <t>Подпрограмма "Обеспечение реализации государственной программы"</t>
  </si>
  <si>
    <t>Министерство</t>
  </si>
  <si>
    <t>Министерство транспорта Ульяновской области</t>
  </si>
  <si>
    <t>Государственная программа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</t>
  </si>
  <si>
    <t>тыс. тонн</t>
  </si>
  <si>
    <t>Доля застрахованного поголовья сельскохозяйственных животных в общем поголовье сельскохозяйственных животных</t>
  </si>
  <si>
    <t>%</t>
  </si>
  <si>
    <t>Доля застрахованной посевной (посадочной) площади в общей посевной (посадочной) площади (в условных единицах площади)</t>
  </si>
  <si>
    <t>Доля площади, засеваемой элитными семенами, в общей площади посевов, занятой семенами сортов растений</t>
  </si>
  <si>
    <t>тыс. голов</t>
  </si>
  <si>
    <t>Численность племенного маточного поголовья сельскохозяйственных животных (в пересчете на условные головы)</t>
  </si>
  <si>
    <t>6</t>
  </si>
  <si>
    <t>7</t>
  </si>
  <si>
    <t>тыс. гектаров</t>
  </si>
  <si>
    <t>8</t>
  </si>
  <si>
    <t>Численность товарного поголовья коров специализированных мясных пород</t>
  </si>
  <si>
    <t xml:space="preserve"> тыс. голов</t>
  </si>
  <si>
    <t>9</t>
  </si>
  <si>
    <t>10</t>
  </si>
  <si>
    <t>11</t>
  </si>
  <si>
    <t>единиц</t>
  </si>
  <si>
    <t>12</t>
  </si>
  <si>
    <t>Основное мероприятие "Развитие отдельных подотраслей растениеводства и животноводства"</t>
  </si>
  <si>
    <t>13</t>
  </si>
  <si>
    <t>14</t>
  </si>
  <si>
    <t>15</t>
  </si>
  <si>
    <t>Объем производства скота и птицы на убой (в живом весе)</t>
  </si>
  <si>
    <t>Объем производства товарной рыбы</t>
  </si>
  <si>
    <t>Площадь уходных работ за многолетними насаждениями (до вступления в товарное плодоношение, но не более 3 лет с момента закладки для садов интенсивного типа) в сельскохозяйственных организациях, крестьянских (фермерских) хозяйствах и у индивидуальных предпринимателей</t>
  </si>
  <si>
    <t>Объем реализованных зерновых культур собственного производства</t>
  </si>
  <si>
    <t>кв. метров</t>
  </si>
  <si>
    <t>километров</t>
  </si>
  <si>
    <t>Количество хозяйствующих субъектов, занятых в сфере розничной торговли</t>
  </si>
  <si>
    <t>Количество стационарных торговых объектов</t>
  </si>
  <si>
    <t>Обеспеченность населения площадью торговых объектов</t>
  </si>
  <si>
    <t xml:space="preserve"> кв. метров на 1000 человек</t>
  </si>
  <si>
    <t>Количество нестационарных торговых объектов</t>
  </si>
  <si>
    <t>Доля оборота розничной торговли, осуществляемой дистанционным способом продажи товаров, в общем объеме оборота розничной торговли</t>
  </si>
  <si>
    <t>Оборот розничной торговли субъектов малого и среднего предпринимательства</t>
  </si>
  <si>
    <t>млрд. рублей</t>
  </si>
  <si>
    <t xml:space="preserve"> Индекс физического объема оборота розничной торговли</t>
  </si>
  <si>
    <t>Оборот розничной торговли на душу населения</t>
  </si>
  <si>
    <t>тыс. рублей</t>
  </si>
  <si>
    <t>человек</t>
  </si>
  <si>
    <t>гектаров</t>
  </si>
  <si>
    <t>Вовлечение в оборот выбывших сельскохозяйственных угодий за счет проведения культуртехнических мероприятий</t>
  </si>
  <si>
    <t>Доля средств, подлежащих возврату из областного бюджета Ульяновской области в федеральный бюджет в связи с допущенными со стороны Ульяновской области нарушениями обязательств, предусмотренных соглашениями, заключенными между Правительством Ульяновской области и Министерством сельского хозяйства Российской Федерации в соответствии с правилами, утвержденными Правительством Российской Федерации, в общем объеме средств, поступивших из федерального бюджета в областной бюджет Ульяновской области в соответствии с указанными соглашениями</t>
  </si>
  <si>
    <t>Министерство агропромышленного комплекса и развития сельских территорий Ульяновской области (далее – Министерство)</t>
  </si>
  <si>
    <t>Министерство жилищно-коммунального хозяйства и строительства Ульяновской области</t>
  </si>
  <si>
    <t>Количество консультаций, данных садоводческим и (или) огородническим некоммерческим товариществам, осуществляющим деятельность на территории Ульяновской области, их членам, жителям Ульяновской области, не являющимся членами таких товариществ, по вопросам развития садоводства</t>
  </si>
  <si>
    <t>Количество мероприятий, в том числе обучающих семинаров, конференций, совещаний по вопросам развития садоводства, проведенных с участием садоводческих и (или) огороднических некоммерческих товариществ. При этом число таких товариществ, участвующих в одном мероприятии, не может быть менее 10</t>
  </si>
  <si>
    <t>Реализованы проекты по благоустройству общественных пространств на сельских территориях</t>
  </si>
  <si>
    <t>План на 2023 год</t>
  </si>
  <si>
    <t>Размер посевных площадей, занятых зерновыми, зернобобовыми, масличными (за исключением рапса и сои) и кормовыми сельскохозяйственными культурами, в сельскохозяйственных организациях, крестьянских (фермерских) хозяйствах, включая индивидуальных предпринимателей</t>
  </si>
  <si>
    <t>Площадь закладки многолетних насаждений в сельскохозяйственных организациях, крестьянских (фермерских) хозяйствах и у индивидуальных предпринимателей</t>
  </si>
  <si>
    <t>Прирост объема производства сельскохозяйственной продукции в отчетном году по отношению к предыдущему году в крестьянских (фермерских) хозяйствах и у получателей гранта "Агропрогресс", получивших указанный грант, в течение предыдущих 5 лет, включая отчетный год</t>
  </si>
  <si>
    <t>Прирост объема продукции, реализованной в отчетном году сельскохозяйственными потребительскими кооперативами, получившими грант на развитие материально-технической базы, за последние 5 лет (включая отчетный год), по отношению к предыдущему году</t>
  </si>
  <si>
    <t>Обеспечена реализация проектов развития сельского туризма, получивших государственную поддержку, обеспечивающих прирост производства сельскохозяйственной продукции (нарастающим итогом)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</si>
  <si>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 и граждан, ведущих личное подсобное хозяйство, применяющих специальный налоговый режим "Налог на профессиональный доход"</t>
  </si>
  <si>
    <t>Осуществлено строительство (приобретение) жилья, предоставляемого гражданам Российской Федерации, проживающим на сельских территориях, по договору найма жилого помещения</t>
  </si>
  <si>
    <t>Созданы рабочие места (заполнены штатные единицы) в период реализации проектов, отобранных для субсидирования</t>
  </si>
  <si>
    <t>Площадь пашни, на которой реализованы мероприятия в области известкования кислых почв</t>
  </si>
  <si>
    <t>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</t>
  </si>
  <si>
    <t>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</t>
  </si>
  <si>
    <t>Основное мероприятие "Реализация регионального проекта "Экспорт продукции АПК в Ульяновской области", направленного на достижение целей, показателей и результатов реализации федерального проекта "Экспорт продукции АПК"</t>
  </si>
  <si>
    <t>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</t>
  </si>
  <si>
    <t>Построены (реконструированы) и отремонтированы автомобильные дороги на сельских территориях</t>
  </si>
  <si>
    <t>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</t>
  </si>
  <si>
    <t>Обеспечено количество вовлеченных в субъекты малого и среднего предпринимательства в агропромышленный комплекс, в том числе созданы новые субъекты малого и среднего предпринимательства, увеличена членская база сельскохозяйственных потребительских кооперативов, личные подсобные хозяйства включены в производственно-логистические цепочки сельскохозяйственных товаропроизводителей</t>
  </si>
  <si>
    <t>Крестьянскими (фермерскими) хозяйствами, получившими грант "Агростартап", созданы новые рабочие места (количество новых рабочих мест, созданных крестьянскими (фермерскими) хозяйствами, получившими грант "Агростартап", накопленным итогом)</t>
  </si>
  <si>
    <t>Сельскохозяйственные товаропроизводители получили государственную поддержку на создание и развитие производств в агропромышленном комплексе (количество сельскохозяйственных товаропроизводителей, получивших поддержку, в том числе в результате услуг, оказанных центрами компетенций в сфере сельскохозяйственной кооперации и поддержки фермеров, накопленным итогом)</t>
  </si>
  <si>
    <t xml:space="preserve"> № п/п</t>
  </si>
  <si>
    <t>Государственная программа, подпрограмма, основное мероприятие, мероприятие</t>
  </si>
  <si>
    <t>Объемы и источники финансирования 
(тыс. руб.)</t>
  </si>
  <si>
    <t>Степень освоения средств</t>
  </si>
  <si>
    <t>Государственный заказчик, соисполнители</t>
  </si>
  <si>
    <t>Причины низкой степени освоения средств, невыполнения мероприятий</t>
  </si>
  <si>
    <t>Источник</t>
  </si>
  <si>
    <t>1.</t>
  </si>
  <si>
    <r>
      <t>Государственная программа "</t>
    </r>
    <r>
      <rPr>
        <b/>
        <i/>
        <sz val="12"/>
        <color theme="1"/>
        <rFont val="Times New Roman"/>
        <family val="1"/>
        <charset val="204"/>
      </rPr>
      <t>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</t>
    </r>
    <r>
      <rPr>
        <b/>
        <sz val="12"/>
        <color theme="1"/>
        <rFont val="Times New Roman"/>
        <family val="1"/>
        <charset val="204"/>
      </rPr>
      <t>"</t>
    </r>
  </si>
  <si>
    <t>Всего</t>
  </si>
  <si>
    <t>Министерство агропромышленного комплекса и развития сельских территорий Ульяновской области (далее - Министерство)</t>
  </si>
  <si>
    <t>ОБ</t>
  </si>
  <si>
    <t>ФБ</t>
  </si>
  <si>
    <t>ВБС</t>
  </si>
  <si>
    <r>
      <t>Основное мероприятие "</t>
    </r>
    <r>
      <rPr>
        <i/>
        <sz val="12"/>
        <color theme="1"/>
        <rFont val="Times New Roman"/>
        <family val="1"/>
        <charset val="204"/>
      </rPr>
      <t>Развитие отдельных подотраслей растениеводства и животноводства</t>
    </r>
    <r>
      <rPr>
        <sz val="12"/>
        <color theme="1"/>
        <rFont val="Times New Roman"/>
        <family val="1"/>
        <charset val="204"/>
      </rPr>
      <t>"</t>
    </r>
  </si>
  <si>
    <t>1.1.</t>
  </si>
  <si>
    <t>Предоставление научным и образовательным организациям, сельскохозяйственным товаропроизводителям грантов в форме субсидий в целях финансового обеспечения (возмещения) части их затрат, связанных с производством, реализацией и (или) отгрузкой для собственной переработки сельскохозяйственной продукции по отдельным подотраслям растениеводства и животноводства, а также в целях возмещения части их затрат, связанных с осуществлением сельскохозяйственного страхования</t>
  </si>
  <si>
    <t>1.2.</t>
  </si>
  <si>
    <t>Предоставление сельскохозяйственным товаропроизводителям субсидий в целях возмещения части их затрат, связанных с развитием экономической деятельности в области растениеводства, животноводства и рыбоводства, включая переработку продукции рыбоводства</t>
  </si>
  <si>
    <t>1.3.</t>
  </si>
  <si>
    <t>Предоставление сельскохозяйственным товаропроизводителям субсидий в целях возмещения части их затрат, связанных с приобретением семян питомников второго и (или) третьего года размножения зерновых и (или) зернобобовых сельскохозяйственных культур</t>
  </si>
  <si>
    <t>1.4.</t>
  </si>
  <si>
    <t>Предоставление сельскохозяйственным товаропроизводителям субсидий в целях возмещения части их затрат, связанных с производством овощей на защищенном и (или) открытом грунте и (или) товарного картофеля</t>
  </si>
  <si>
    <t>1.5.</t>
  </si>
  <si>
    <t>Оказание несвязанной поддержки сельскохозяйственным товаропроизводителям в области растениеводства</t>
  </si>
  <si>
    <t>1.6.</t>
  </si>
  <si>
    <t>Предоставление сельскохозяйственным товаропроизводителям субсидий в целях возмещения части их затрат, связанных с развитием свиноводства, птицеводства и скотоводства</t>
  </si>
  <si>
    <t>2.1.</t>
  </si>
  <si>
    <t>Предоставление сельскохозяйственным товаропроизводителям, научным и образовательным организациям, а также организациям и индивидуальным предпринимателям, осуществляющим производство, первичную и (или) последующую (промышленную) переработку сельскохозяйственной продукции, субсидий (грантов в форме субсидий) в целях возмещения (финансового обеспечения) части их затрат, связанных с развитием приоритетных подотраслей агропромышленного комплекса в Ульяновской области, семейных ферм, материально-технической базы сельскохозяйственных потребительских кооперативов, реализацией проекта "Агропрогресс"</t>
  </si>
  <si>
    <t>2.2.</t>
  </si>
  <si>
    <t>Поддержка промышленной переработки продукции растениеводства</t>
  </si>
  <si>
    <t>2.3.</t>
  </si>
  <si>
    <t>Поддержка развития потребительских обществ, сельскохозяйственных потребительских кооперативов, садоводческих и огороднических некоммерческих товариществ</t>
  </si>
  <si>
    <t>2.5.</t>
  </si>
  <si>
    <t>2.7.</t>
  </si>
  <si>
    <t>Предоставление производителям зерновых культур субсидий в целях возмещения части их затрат, связанных с производством и реализацией зерновых культур</t>
  </si>
  <si>
    <t>2.8.</t>
  </si>
  <si>
    <t>Развитие сельского туризма</t>
  </si>
  <si>
    <t>2.9.</t>
  </si>
  <si>
    <t>Предоставление некоммерческой организации, ставшей победителем отбора, гранта в форме субсидии в целях финансового обеспечения затрат в связи с реализацией на территории Ульяновской области проекта по информационно-консультационному сопровождению развития садоводства</t>
  </si>
  <si>
    <t>3.2.</t>
  </si>
  <si>
    <t>Предоставление образовательным организациям высшего образования, находящимся на территории Ульяновской области, грантов в форме субсидий в целях финансового обеспечения их затрат, связанных с реализацией проекта по организации деятельности научно-образовательного кластера в агропромышленном комплексе на территории Ульяновской области, а также некоммерческим организациям, находящимся на территории Ульяновской области, грантов в форме субсидий в целях финансового обеспечения их затрат, связанных с реализацией проекта по увеличению объема реализованной на территории Ульяновской области продукции агропромышленного комплекса</t>
  </si>
  <si>
    <t>3.3.</t>
  </si>
  <si>
    <t>Предоставление хозяйствующим субъектам, осуществляющим производство и (или) переработку сельскохозяйственной продукции на территории Ульяновской области, субсидий в целях возмещения части их затрат, связанных с приобретением транспортных средств, машин и оборудования</t>
  </si>
  <si>
    <t>Улучшение жилищных условий граждан, проживающих на сельских территориях</t>
  </si>
  <si>
    <t>Развитие транспортной инфраструктуры на сельских территориях</t>
  </si>
  <si>
    <t>1.5.2.</t>
  </si>
  <si>
    <t>Предоставление субсидий автономной некоммерческой организации "Региональный центр поддержки и сопровождения предпринимательства" в целях финансового обеспечения затрат, связанных с обеспечением деятельности центра развития торговли Ульяновской области, направленной на поддержку хозяйствующих субъектов, осуществляющих торговую деятельность в Ульяновской области</t>
  </si>
  <si>
    <t>Благоустройство сельских территорий</t>
  </si>
  <si>
    <t>Поощрение и популяризация достижений в сфере развития сельских территорий</t>
  </si>
  <si>
    <t>Содействие занятости сельского населения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</si>
  <si>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</si>
  <si>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Предоставление сельскохозяйственным товаропроизводителям субсидий в целях возмещения части их затрат, связанных с проведением культуртехнических мероприятий на выбывших сельскохозяйственных угодьях, вовлекаемых в сельскохозяйственный оборот</t>
  </si>
  <si>
    <t>Предоставление сельскохозяйственным товаропроизводителям субсидий в целях возмещения части их затрат, связанных с проведением мероприятий в области известкования кислых почв на пашне</t>
  </si>
  <si>
    <t>Предоставление сельскохозяйственным товаропроизводителям субсидий в целях возмещения части их затрат, связанных с проведением почвенного обследования земель сельскохозяйственного назначения</t>
  </si>
  <si>
    <t>Предоставление грантов в форме субсидий главам крестьянских (фермерских) хозяйств в целях финансового обеспечения части их затрат на реализацию проекта "Агростартап"</t>
  </si>
  <si>
    <t>Предоставление субсидий сельскохозяйственным потребительским кооперативам в целях возмещения части их затрат, связанных с их развитием</t>
  </si>
  <si>
    <t>Предоставление субсидий сельскохозяйственным потребительским кооперативам и потребительским обществам в целях возмещения части затрат в связи с осуществлением закупок молока у отдельных категорий граждан, ведущих личное подсобное хозяйство, а также приобретения в целях обеспечения деятельности отдельных категорий граждан, ведущих личное подсобное хозяйство, поголовья крупного рогатого скота и (или) мини-теплиц</t>
  </si>
  <si>
    <t>Основное мероприятие "Содержание аппарата Министерства и подведомственных учреждений"</t>
  </si>
  <si>
    <t>Финансовое обеспечение деятельности Министерства</t>
  </si>
  <si>
    <t>Предоставление подведомственным бюджетным (автономным) учреждениям субсидий на финансовое обеспечение выполнения государственного задания и на иные цели</t>
  </si>
  <si>
    <t>Основное мероприятие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реализации федерального проекта "Акселерация субъектов малого и среднего предпринимательства"</t>
  </si>
  <si>
    <t>Государственная программа, подпрограмма, основное мероприятие, показатель, характеризующий ожидаемый результат</t>
  </si>
  <si>
    <t>Ответственный ИОГВ, исполнитель</t>
  </si>
  <si>
    <t>1. Государственная программа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</t>
  </si>
  <si>
    <t>Основные мероприятия "Развитие отдельных подотраслей растениеводства и животноводства", "Стимулирование развития приоритетных подотраслей агропромышленного комплекса и развитие малых форм хозяйствования", "Обеспечение общих условий функционирования отраслей агропромышленного комплекса"</t>
  </si>
  <si>
    <t>Основные мероприятия "Повышение уровня комфортности проживания в сельской местности", "Социально значимые мероприятия в сфере развития сельских территорий"</t>
  </si>
  <si>
    <t>Человек</t>
  </si>
  <si>
    <t>Основные мероприятия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федерального проекта "Акселерация субъектов малого и среднего предпринимательства", "Развитие отдельных направлений сельской кооперации"</t>
  </si>
  <si>
    <t>Ежегодное увеличение объема продукции агропромышленного комплекса</t>
  </si>
  <si>
    <t>Основные мероприятия "Содержание аппарата Министерства и подведомственных учреждений",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реализации федерального проекта "Акселерация субъектов малого и среднего предпринимательства"</t>
  </si>
  <si>
    <t>Повышение эффективности и результативности использования средств федерального бюджета, поступивших в областной бюджет Ульяновской области</t>
  </si>
  <si>
    <t>Направленность</t>
  </si>
  <si>
    <t>Приложение №1</t>
  </si>
  <si>
    <t xml:space="preserve"> - показатель имеет высокую степень достижения (от 99,5 до 120%) или перевыполнен (более 120%)</t>
  </si>
  <si>
    <t>1.9.</t>
  </si>
  <si>
    <t>Предоставление сельскохозяйственным товаропроизводителям (за исключением граждан, ведущих личное подсобное хозяйство, и сельскохозяйственных кредитных потребительских кооперативов), гражданам, ведущим личное подсобное хозяйство и применяющим специальный налоговый режим "Налог на профессиональный доход", а также российским организациям, осуществляющим создание и (или) модернизацию хранилищ, субсидий (грантов) в целях возмещения (финансового обеспечения) части их затрат, связанных с увеличением производства картофеля и овощей</t>
  </si>
  <si>
    <t>Строительство жилых помещений на сельских территориях, предоставленных гражданам по договору найма жилого помещения</t>
  </si>
  <si>
    <t>Строительство автомобильной дороги на территории муниципального образования "Новомалыклинское сельское поселение" Новомалыклинского района Ульяновской области (2 этап)</t>
  </si>
  <si>
    <t>Вовлечение в оборот и комплексная мелиорация земель сельскохозяйственного назначения (предоставление субсидий на возмещение (финансовое обеспечение) части затрат, связанных с подготовкой проектов межевания земельных участков, выделяемых в счет невостребованных земельных долей, находящихся на день подготовки проектов межевания в собственности муниципальных образований; с проведением кадастровых работ с последующим внесением в Единый государственный реестр недвижимости сведений в отношении земельных участков из состава земель сельскохозяйственного назначения, государственная собственность на которые не разграничена и в отношении которых исполнительные органы Ульяновской области или органы местного самоуправления муниципальных образований Ульяновской области получают право распоряжения после постановки земельных участков на государственный кадастровый учет; земельных участков, выделяемых в счет невостребованных земельных долей, находящихся на день проведения кадастровых работ в собственности муниципальных образований Ульяновской области)</t>
  </si>
  <si>
    <t>Осуществлён сбор заявок от молодых специалистов и пенсионеров – бывших руководителей сельхозпредприятий на перечисление выплат; рассмотрение заявок. В рамках указанной освоенной суммы осуществлено перечисление выплат пенсионерам и молодым специалистам сельскохозяйственной отрасли</t>
  </si>
  <si>
    <t>Приложение № 3</t>
  </si>
  <si>
    <t>Индекс производства продукции сельского хозяйства (в сопоставимых ценах) к уровню 2020 года</t>
  </si>
  <si>
    <t>Индекс производства пищевых продуктов (в сопоставимых ценах) к уровню 2020 года</t>
  </si>
  <si>
    <t>Среднемесячная начисленная заработная плата работников сельского хозяйства (без субъектов малого предпринимательства)</t>
  </si>
  <si>
    <t>Рублей</t>
  </si>
  <si>
    <t>Рентабельность сельскохозяйственных организаций (с учетом субсидий)</t>
  </si>
  <si>
    <t>Количество туристов, посетивших объекты сельского туризма сельскохозяйственных товаропроизводителей, получивших государственную поддержку (нарастающим итогом)</t>
  </si>
  <si>
    <t>Количество занятых в сфере сельского туризма в результате реализации проектов развития сельского туризма за счет государственной поддержки (нарастающим итогом)</t>
  </si>
  <si>
    <t>Прирост объема производства сельскохозяйственной продукции, обеспеченный сельскохозяйственными товаропроизводителями, получившими государственную поддержку на развитие сельского туризма</t>
  </si>
  <si>
    <t>Количество граждан, улучшивших жилищные условия в рамках реализации мероприятия "Улучшение жилищных условий граждан, проживающих на сельских территориях" государственной программы</t>
  </si>
  <si>
    <t>Доля сельского населения в общей численности населения (на 1 января года, следующего за отчетным)</t>
  </si>
  <si>
    <t>Соотношение среднемесячных располагаемых ресурсов сельского и городского домохозяйств (на 1 января года, следующего за отчетным)</t>
  </si>
  <si>
    <t>Доля общей площади благоустроенных жилых помещений в сельских населенных пунктах (на 1 января года, следующего за отчетным)</t>
  </si>
  <si>
    <t>Численность специалистов, прошедших обучение либо привлеченных на работу на сельских территориях в результате оказания государственной поддержки</t>
  </si>
  <si>
    <t>Количество сельских населенных пунктов, транспортная доступность которых улучшена</t>
  </si>
  <si>
    <t>Единиц</t>
  </si>
  <si>
    <t>Основные мероприятия "Предотвращение выбытия из сельскохозяйственного оборота земель сельскохозяйственного назначения"</t>
  </si>
  <si>
    <t>Площадь сельскохозяйственных угодий, сохраненных в сельскохозяйственном обороте, и химическая мелиорация почв на пашне (нарастающим итогом)</t>
  </si>
  <si>
    <t>Тыс. гектаров</t>
  </si>
  <si>
    <t>Тыс. человек</t>
  </si>
  <si>
    <t>Основные мероприятия "Реализация регионального проекта "Экспорт продукции АПК в Ульяновской области", направленного на достижение целей, показателей и результатов реализации федерального проекта "Экспорт продукции АПК"</t>
  </si>
  <si>
    <t>Объем экспорта продукции агропромышленного комплекса (в сопоставимых ценах)</t>
  </si>
  <si>
    <t>Миллиард долларов</t>
  </si>
  <si>
    <t>16</t>
  </si>
  <si>
    <t>Плановое значение показателя достигнуто</t>
  </si>
  <si>
    <t>Заключено соглашение с Минсельхозом России от 24.12.2022 № 082-09-2023-774 на развитие сельского туризма. Освоение мероприятия в полном объёме, представление средств гранта победителям проектов по развитию сельского туризма</t>
  </si>
  <si>
    <t>В рамках указанной освоенной суммы предоставлена субсидия автономной некоммерческой организации "Региональный центр поддержки и сопровождения предпринимательства" в целях финансового обеспечения затрат, связанных с обеспечением деятельности центра развития торговли Ульяновской области, направленной на поддержку хозяйствующих субъектов, осуществляющих торговую деятельность в Ульяновской области. Освоение мероприятия в полном объёме</t>
  </si>
  <si>
    <t>Сведения о достижении значений показателей, характеризующих ожидаемый результат государственной программы Ульяновской области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 по состоянию на 01.10.2023</t>
  </si>
  <si>
    <t>Предоставление сельскохозяйственным товаропроизводителям и российским организациям субсидий из областного бюджета Ульяновской области в целях возмещения части прямых понесенных ими затрат, связанных с созданием и (или) модернизацией объектов агропромышленного комплекса, а также приобретением и вводом в промышленную эксплуатацию маркировочного оборудования для внедрения обязательной маркировки отдельных видов молочной продукции</t>
  </si>
  <si>
    <t>1.7.</t>
  </si>
  <si>
    <t>Предоставление сельскохозяйственным товаропроизводителям субсидий в целях возмещения части их затрат, связанных с проведением гидромелиоративных мероприятий</t>
  </si>
  <si>
    <t>Предоставление сельскохозяйственным товаропроизводителям субсидий в целях возмещения части их затрат, связанных с проведением культуртехнических мероприятий на выбывших сельскохозяйственных угодьях, вовлекаемых в сельскохозяйственное производство</t>
  </si>
  <si>
    <t>Осуществлён приём документов от сельскохозяйственных товаропроизводителей на перечисление субсидии. Выплата субсидий происходила по мере поступления установленного пакета документов</t>
  </si>
  <si>
    <t>Заключено соглашение с Минсельхозом России от 23.12.2022 № 082-09-2023-187 на обеспечение комплексного развития сельских территорий в рамках реализации федерального проекта "Благоустройство сельских территорий". Денежные средства доводились по мере заключения муниципальными образованиями контрактов. Освоение мероприятия в полном объёме</t>
  </si>
  <si>
    <t>Подготовка соглашений с получателями. Субсидия доведена Минсельхозом России в конце августа 2023 г.</t>
  </si>
  <si>
    <r>
      <t xml:space="preserve">В рамках реализации региональной составляющей федерального проекта "Акселерация субъектов малого и среднего предпринимательства" заключено соглашение с Минсельхозом России от 24.12.2022 № 082-09-2023-732. В целях поддержки развития малых форм хозяйствования на селе </t>
    </r>
    <r>
      <rPr>
        <sz val="12"/>
        <color theme="1"/>
        <rFont val="Times New Roman"/>
        <family val="1"/>
        <charset val="204"/>
      </rPr>
      <t xml:space="preserve">25.04.2023 - 26.04.2023 </t>
    </r>
    <r>
      <rPr>
        <sz val="12"/>
        <color indexed="8"/>
        <rFont val="Times New Roman"/>
        <family val="1"/>
        <charset val="204"/>
      </rPr>
      <t>состоялся конкурсный отбор по определению победителей на реализацию проекта создания и развития крестьянского (фермерского) хозяйства (проекта "Агростартап"), принято решение о предоставлении грантов в отношении 23 заявителей, ставших победителями конкурсного отбора</t>
    </r>
  </si>
  <si>
    <t>В рамках реализации региональной составляющей федерального проекта «Акселерация субъектов малого и среднего предпринимательства» заключено соглашение с Минсельхозом России от 24.12.2022 № 082-09-2023-732. В части предоставления субсидий сельскохозяйственным потребительским кооперативам в целях возмещения части их затрат, связанных с их развитием, 20 сельскохозяйственных потребительских кооперативов получили поддержку в рамках проекта</t>
  </si>
  <si>
    <t xml:space="preserve">В рамках реализации региональной составляющей федерального проекта «Акселерация субъектов малого и среднего предпринимательства» заключено соглашение с Минсельхозом России от 24.12.2022 № 082-09-2023-732. В рамках указанной освоенной суммы осуществлено обеспечение деятельности Центра компетенций в сфере сельскохозяйственной кооперации и поддержки фермеров в соответствии со Стандартом деятельности Центра компетенций в сфере сельскохозяйственной кооперации и поддержки фермеров
</t>
  </si>
  <si>
    <t>Сведения о достижении значений целевых индикаторов государственной программы Ульяновской области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 по состоянию на 01.01.2024</t>
  </si>
  <si>
    <t>Факт на 01.01.2024</t>
  </si>
  <si>
    <t>Приобретение мясного поголовья по программе грантовой поддержки «Агростартап»</t>
  </si>
  <si>
    <t>Целевой индикатор достигнут</t>
  </si>
  <si>
    <t>Достигнут объем высева элитного и (или) оригинального семенного картофеля и овощных культур</t>
  </si>
  <si>
    <t>Произведено картофеля в сельскохозяйственных организациях, крестьянских (фермерских) хозяйствах и у индивидуальных предпринимателей</t>
  </si>
  <si>
    <t>Произведено овощей открытого грунта в сельскохозяйственных организациях, крестьянских (фермерских) хозяйствах и у индивидуальных предпринимателей</t>
  </si>
  <si>
    <t>Реализовано картофеля, произведенного гражданами, ведущими личное подсобное хозяйство и применяющими специальный налоговый режим "Налог на профессиональный доход", получившими государственную поддержку</t>
  </si>
  <si>
    <t>Реализовано овощей открытого грунта, произведенных гражданами, ведущими личное подсобное хозяйство и применяющими специальный налоговый режим "Налог на профессиональный доход", получившими государственную поддержку</t>
  </si>
  <si>
    <t>Посевная площадь под картофелем в сельскохозяйственных организациях, крестьянских (фермерских) хозяйствах, включая индивидуальных предпринимателей, составила</t>
  </si>
  <si>
    <t>Посевная площадь под овощами открытого грунта в сельскохозяйственных организациях, крестьянских (фермерских) хозяйствах, включая индивидуальных предпринимателей, составила</t>
  </si>
  <si>
    <t>Основные мероприятия "Содержание аппарата Министерства и учреждений, функции и полномочия учредителя которых осуществляет Министерство"</t>
  </si>
  <si>
    <t>Основное мероприятие "Реализация регионального проекта "Акселерация субъектов малого и среднего предпринимательства", направленного на достижение федерального проекта "Акселерация субъектов малого и среднего предпринимательства"</t>
  </si>
  <si>
    <t>Количество информационно-методических материалов, разработанных Центром компетенций в сфере сельскохозяйственной кооперации и поддержки фермеров</t>
  </si>
  <si>
    <t>Планое значение установлено соглашением о реализации на территории Ульяновской области
государственной программы субъекта Российской Федерации,
направленной на достижение целей и показателей Государственной
программы развития сельского хозяйства и регулирования рынков
сельскохозяйственной продукции, сырья и продовольствия (от 14.12.2022 № 2022-00611)</t>
  </si>
  <si>
    <t>Установленное значение показателя региональной составляющей федерального проекта "Экспорт продукции АПК"</t>
  </si>
  <si>
    <t>17</t>
  </si>
  <si>
    <t>Плановое значение целевого индикатора достигнуто</t>
  </si>
  <si>
    <t>Установленное значение показателя региональной составляющей федерального проекта "Акселерация субъектов малого и среднего предпринимательства"</t>
  </si>
  <si>
    <t>Плановое значение целевого индикатора достигнуто; соглашение с Минсельхозом России от 24.12.2022 № 082-09-2023-088</t>
  </si>
  <si>
    <t>Ряд хозяйств не осуществили оформление документов в Министерство сельского хозяйства Российской Федерации для продления (возобновления) регистрации в государственном племенном регистре; соглашение с Минсельхозом России от 24.12.2022 № 082-09-2023-088</t>
  </si>
  <si>
    <t>Плановое значение целевого индикатора достигнуто; соглашение с Минсельхозом России от 22.12.2022 № 082-09-2023-468</t>
  </si>
  <si>
    <t>Плановое значение целевого индикатора достигнуто; соглашение с Минсельхозом России от 24.12.2022 № 082-09-2023-171</t>
  </si>
  <si>
    <t>Плановое значение целевого индикатора достигнуто; соглашение с Минсельхозом России от 20.12.2022 № 082-17-2023-117; от 22.12.2022 № 082-09-2023-857; от 09.12.2023 № 082-17-2023-191</t>
  </si>
  <si>
    <t>Плановое значение целевого индикатора достигнуто; соглашение с Минсельхозом России от 24.12.2022 № 082-09-2023-774</t>
  </si>
  <si>
    <t>В сельскохозяйственных организациях увеличена молочная продуктивность коров, что способствовало наращиванию объёмов производства молока; соглашение с Минсельхозом России от 24.12.2022 № 082-09-2023-171</t>
  </si>
  <si>
    <t>Целевой индикатор достигнут; соглашение с Минсельхозом России от 24.12.2022 № 082-09-2023-369</t>
  </si>
  <si>
    <t>Целевой индикатор достигнут; соглашение с Федеральным дорожным агентством от 26.12.2022 № 108-09-2023-041</t>
  </si>
  <si>
    <t>Целевой индикатор достигнут; соглашение с Минсельхозом России от 23.12.2022 № 082-09-2023-604</t>
  </si>
  <si>
    <t>Целевой индикатор достигнут; соглашение с Минсельхозом России от 23.12.2022 № 082-09-2023-187</t>
  </si>
  <si>
    <t>Целевой индикатор достигнут. По итогам реализации проектов созданы новые постоянные рабочие места в количестве 1369 (Кузоватовский район) и 2192 (Инзенский район). Соглашение с Минсельхозом России 28.12.2021 № 082-09-2022-388</t>
  </si>
  <si>
    <t>Целевой индикатор достигнут; соглашение с Минсельхозом России от 21.12.2022 № 082-09-2023-443</t>
  </si>
  <si>
    <t>Заключено соглашение с Минсельхозом России от 24.12.2022 № 082-09-2023-088 на поддержку сельскохозяйственного производства по отдельным подотраслям растениеводства и животноводства. В рамках указанной освоенной суммы предоставлена субсидия сельскохозяйственным товаропроизводителям. Выплата субсидий происходила по мере поступления установленного пакета документов</t>
  </si>
  <si>
    <t>Заключено соглашение с Минсельхозом России от 22.12.2022 № 082-09-2023-468 на стимулирование увеличения производства картофеля и овощей. Осуществлён приём документов от заявителей на перечисление субсидии. Выплата субсидий происходила по мере поступления установленного пакета документов</t>
  </si>
  <si>
    <r>
      <t xml:space="preserve">Заключено соглашение с Минсельхозом России от 24.12.2022 № 082-09-2023-171 на стимулирование развития приоритетных подотраслей агропромышленного комплекса и развитие малых форм хозяйствования. В рамках указанной освоенной суммы предоставлена субсидия хозяйствующим субъектам, выплаты происходили по мере поступления установленного пакета документов. </t>
    </r>
    <r>
      <rPr>
        <sz val="12"/>
        <color theme="1"/>
        <rFont val="Times New Roman"/>
        <family val="1"/>
        <charset val="204"/>
      </rPr>
      <t>24.03.2023</t>
    </r>
    <r>
      <rPr>
        <sz val="12"/>
        <color indexed="8"/>
        <rFont val="Times New Roman"/>
        <family val="1"/>
        <charset val="204"/>
      </rPr>
      <t xml:space="preserve"> - конкурсный отбор по определению победителей на получение грантовой поддержки на развитие семейных ферм, принято решение о предоставлении грантов </t>
    </r>
    <r>
      <rPr>
        <sz val="12"/>
        <color theme="1"/>
        <rFont val="Times New Roman"/>
        <family val="1"/>
        <charset val="204"/>
      </rPr>
      <t>4 семейным фермам</t>
    </r>
  </si>
  <si>
    <t>В рамках указанной освоенной суммы предоставлена субсидия хозяйствующим субъектам, выплаты происходили по мере поступления установленного пакета документов</t>
  </si>
  <si>
    <t>Заключено соглашение с Минсельхозом России от 20.12.2022 № 082-17-2023-117 на возмещение производителям зерновых культур части затрат на производство и реализацию зерновых культур. В рамках указанной освоенной суммы предоставлена субсидия производителям зерновых культур, выплаты происходили по мере поступления установленного пакета документов</t>
  </si>
  <si>
    <t>В рамках указанной освоенной суммы предоставлен грант некоммерческой организации, ставшей победителем отбора, в связи с реализацией на территории Ульяновской области проекта по информационно-консультационному сопровождению развития садоводства</t>
  </si>
  <si>
    <t>Осуществлён приём документов от хозяйствующих субъектов на перечисление субсидии. Выплата субсидий происходила по мере поступления установленного пакета документов</t>
  </si>
  <si>
    <t>Заключено соглашение с Минсельхозом России от 24.12.2022 № 082-09-2023-369 на обеспечение комплексного развития сельских территорий в рамках реализации федерального проекта "Развитие жилищного строительства на сельских территориях и повышение уровня благоустройства домовладений". Осуществлён сбор заявок от муниципальных образований, проведена проверка предоставленных документов; подписаны соглашения с муниципальными образованиями о предоставлении субсидий; осуществлено перечисление субсидий муниципальным образованиям и перечисление муниципальными образованиями субсидий гражданам, проживающим в сельской местности, на их счета, открытые в кредитных организациях</t>
  </si>
  <si>
    <t>Заключено соглашение с Минсельхозом России от 24.12.2022 № 082-09-2023-369 на обеспечение комплексного развития сельских территорий в рамках реализации федерального проекта "Развитие жилищного строительства на сельских территориях и повышение уровня благоустройства домовладений". Освоение мероприятия по мере заключения соглашений</t>
  </si>
  <si>
    <t>Заключено соглашение с Федеральным дорожным агентством от 26.12.2022 № 108-09-2023-041 на строительство (реконструкцию) автомобильных дорог общего пользования, ведущих от сети автомобильных дорог общего пользования к объектам, объектам агропромышленного комплекса, обеспечивающим создание новых
рабочих мест, расположенным (планируемым к созданию) на сельских территориях, или к автомобильным дорогам общего пользования с целью обеспечения доступа автомобильного транспорта к объектам, расположенным (планируемым к созданию) на сельских территориях, объектам агропромышленного комплекса, обеспечивающим
создание новых рабочих мест. 26.04.2023 заключен муниципальный контракт № 2 с подрядчиком ООО «ДСК Стандарт» на выполнение работ (по прямому договору)</t>
  </si>
  <si>
    <t>Заключено соглашение с Минсельхозом России от 23.12.2022 № 082-09-2023-604 в рамках реализации федерального проекта "Содействие занятости сельского населения". Денежные средства доводились по мере поступления полного пакета документов. Освоение мероприятия в полном объёме</t>
  </si>
  <si>
    <t>Заключено соглашение с Минсельхозом России от 24.12.2022 № 082-09-2023-369 на обеспечение комплексного развития сельских территорий в рамках реализации федерального проекта "Развитие жилищного строительства на сельских территориях и повышение уровня благоустройства домовладений". В данном федеральном проекте принимает участие муниципальное образование «Новоспасский район» Ульяновской области с мероприятием «Комплексная компактная застройка и благоустройство микрорайона «Южный» в р.п. Новоспасское Ульяновской области на 2022-2024 гг.». Денежные средства доводились по мере заключения муниципальным образованием контрактов</t>
  </si>
  <si>
    <t>Заключено соглашение с Минсельхозом России от 21.12.2022 № 082-09-2023-443 на реализацию мероприятий на проведение
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 Выплата субсидий происходила по мере поступления установленного пакета документов</t>
  </si>
  <si>
    <t>Заключено соглашение с Минсельхозом России от 26.12.2022 № 082-09-2023-863 в целях софинансирования расходных обязательств субъекта Российской Федерации, возникающих при реализации мероприятий, связанных с подготовкой проектов межевания земельных участков и проведением кадастровых работ. Денежные средства доводились по мере заключения муниципальными образованиями контрактов</t>
  </si>
  <si>
    <t>Фактическое исполнение на 01.01.2024</t>
  </si>
  <si>
    <t>Сведения об исполнении расходных обязательств Ульяновской области по состоянию на 01.01.2024</t>
  </si>
  <si>
    <t>Соглашение с Минсельхозом России о предоставлении субсидий было заключено 23.12.2023 (№ 082-17-2023-249). Учитывая ограничние по последним изменениям в конце года, указанные изменения не были отражены в госпрограмме. Осуществлён приём документов от сельскохозяйственных товаропроизводителей и российских организаций на перечисление субсидии. Выплата субсидий происходила по мере поступления установленного пакета документов</t>
  </si>
  <si>
    <t>Уход и приостановка деятельности некоторых зарубежных хозяйствующих субъектов на рынке, способствовали предоставлению больших возможностей для развития российских субъектов малого и среднего предпринимательства</t>
  </si>
  <si>
    <t>Рост естественной и миграционной убыли населения в сельской местности. "Нефинансовое" соглашение с Минсельхозом России от 15.12.2022 № 2022-00154</t>
  </si>
  <si>
    <t>Темп роста доходов сельского населеня ниже темпа роста доходов городского населения. "Нефинансовое" соглашение с Минсельхозом России от 15.12.2022 № 2022-00154</t>
  </si>
  <si>
    <t>Плановое значение показателя достигнуто. "Нефинансовое" соглашение с Минсельхозом России от 15.12.2022 № 2022-00154</t>
  </si>
  <si>
    <t>В условиях цифровизации отмечается усиление тенденции повышения удельного веса дистанционных каналов в совокупных продажах торговых организаций</t>
  </si>
  <si>
    <t>Прогнозное значение. Уход и приостановка деятельности некоторых зарубежных хозяйствующих субъектов на рынке, способствовали предоставлению больших возможностей для развития российских субъектов предпринимательства. Данные федерального статистического наблюдения, будут доступны в мае 2024 г.</t>
  </si>
  <si>
    <t>Плановое значение показателя достигнуто. "Нефинансовое" соглашение с Минсельхозом России от 14.12.2022 № 2022-00611</t>
  </si>
  <si>
    <t>Высокая база 2020 года (индекс 115,8% к 2019 г.); уменьшение объёма производства продукции растениеводства в 2023 году к уровню 2022 года из-за снижения урожайности в связи с засушливыми погодными условиями. "Нефинансовое" соглашение с Минсельхозом России от 14.12.2022 № 2022-00611</t>
  </si>
  <si>
    <t>Повышение производительности труда работников за счёт обновления парка сельскохозяйственной техники, повышения урожайности сельскохозяйственных культур, продуктивности сельскохозяйственных животных; повышение расценок оплаты труда в
целях привлечения высококвалифицированных и востребованных кадров в сельскохозяйственные организации. "Нефинансовое" соглашение с Минсельхозом России от 14.12.2022 № 2022-00611</t>
  </si>
  <si>
    <t>В связи с удорожанием материально-технических ресурсов для агропромышленного комплекса отмечается увеличение размера стоимости работ при проведении мелиоративных мероприятий, что негативно отразилось на достижение планового значения показателя.  "Нефинансовое" соглашение с Минсельхозом России от 19.12.2022 № 2022-01157</t>
  </si>
  <si>
    <t>Уменьшение объёма производства продукции растениеводства в 2023 г. к уровню 2022 г. из-за снижения урожайности в связи с засушливыми погодными условиями</t>
  </si>
  <si>
    <t>Сельскохозяйственный товаропроизводитель, претендующий на получение субсидии в целях возмещения части затрат, связанных с развитием элитного семеноводства, не представил полный пакет документов в Минсельхоз Ульяновской области; соглашение с Минсельхозом России от 22.12.2022 № 082-09-2023-468</t>
  </si>
  <si>
    <t>Сельскохозяйственный товаропроизводитель, претендующий на получение субсидии, не представил полный пакет документов (несоответствие Правилам предоставления субсидии, пал травы на землях сельскохозяйственного назначения в ООО "Степной сад"); соглашение с Минсельхозом России от 24.12.2022 № 082-09-2023-171. Информация о применении ответственности сторон за нарушение условий соглашения в настоящее время отсутвует</t>
  </si>
  <si>
    <t xml:space="preserve"> В 2023 году было сформировано 11 земельных участка в 3 муниципальных образованиях (Инзенский, Карсунский и Павловский районы). Невыполнение участвующими муниципальными образованиями Правил предоставления субсидий (в 2024 г. планируется возврат средств за недостижение показателя): Валгусское и Калиновское сельские поселения предоставили выписки, что провели работы в 2021 и 2022 гг., Коржевское сельское поселение продало часть долей перед проведением работ, у Сюксюмского сельского поселения возникли проблемы при регистрации нового земельного участка и поставили на учет 31,6 га вместо 47,4 га.  Соглашение с Минсельхозом России от 26.12.2022 № 082-09-2023-863</t>
  </si>
  <si>
    <t>Отсутствие сельхозтоваропроизводителей на получение субсидий из федерального бюджета в связи с несоответствием Правилам предоставления субсидий (решение об отборе проектов мелиорации для возмещения затрат принимается комиссией по отбору проектов мелиорации, образуемой Минсельхозом России). Данный показатель указан по получателчм субсидии из областного бюджета</t>
  </si>
  <si>
    <t>Прогнозное значение. Данные за 2023 год будут сформированы в апреле 2024 г.</t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</si>
</sst>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0.000"/>
    <numFmt numFmtId="167" formatCode="#,##0.00000"/>
    <numFmt numFmtId="168" formatCode="#,##0.000"/>
    <numFmt numFmtId="169" formatCode="0.0"/>
  </numFmts>
  <fonts count="5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8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333333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B050"/>
      <name val="Wingdings 3"/>
      <family val="1"/>
      <charset val="2"/>
    </font>
    <font>
      <sz val="8"/>
      <name val="Times New Roman"/>
      <family val="1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0" fontId="3" fillId="0" borderId="0"/>
    <xf numFmtId="49" fontId="4" fillId="0" borderId="7">
      <alignment horizontal="left" shrinkToFit="1"/>
    </xf>
    <xf numFmtId="4" fontId="5" fillId="0" borderId="7">
      <alignment horizontal="right" vertical="top" shrinkToFit="1"/>
    </xf>
    <xf numFmtId="0" fontId="3" fillId="0" borderId="0"/>
    <xf numFmtId="9" fontId="3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12" applyNumberFormat="0" applyAlignment="0" applyProtection="0"/>
    <xf numFmtId="0" fontId="13" fillId="31" borderId="15" applyNumberFormat="0" applyAlignment="0" applyProtection="0"/>
    <xf numFmtId="4" fontId="20" fillId="0" borderId="18">
      <alignment horizontal="right" vertical="top" shrinkToFit="1"/>
    </xf>
    <xf numFmtId="0" fontId="15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9" fillId="33" borderId="12" applyNumberFormat="0" applyAlignment="0" applyProtection="0"/>
    <xf numFmtId="0" fontId="12" fillId="0" borderId="14" applyNumberFormat="0" applyFill="0" applyAlignment="0" applyProtection="0"/>
    <xf numFmtId="0" fontId="8" fillId="34" borderId="0" applyNumberFormat="0" applyBorder="0" applyAlignment="0" applyProtection="0"/>
    <xf numFmtId="0" fontId="24" fillId="35" borderId="16" applyNumberFormat="0" applyFont="0" applyAlignment="0" applyProtection="0"/>
    <xf numFmtId="0" fontId="10" fillId="30" borderId="13" applyNumberFormat="0" applyAlignment="0" applyProtection="0"/>
    <xf numFmtId="0" fontId="2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6" fillId="36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4" fontId="30" fillId="0" borderId="19">
      <alignment horizontal="right" vertical="top" shrinkToFit="1"/>
    </xf>
    <xf numFmtId="4" fontId="20" fillId="0" borderId="18">
      <alignment horizontal="right" vertical="top" shrinkToFit="1"/>
    </xf>
    <xf numFmtId="4" fontId="20" fillId="0" borderId="18">
      <alignment horizontal="right" vertical="top" shrinkToFit="1"/>
    </xf>
    <xf numFmtId="0" fontId="35" fillId="0" borderId="0"/>
    <xf numFmtId="0" fontId="26" fillId="0" borderId="0"/>
  </cellStyleXfs>
  <cellXfs count="234">
    <xf numFmtId="0" fontId="0" fillId="0" borderId="0" xfId="0"/>
    <xf numFmtId="0" fontId="18" fillId="3" borderId="0" xfId="4" applyFont="1" applyFill="1" applyAlignment="1" applyProtection="1">
      <alignment horizontal="center" vertical="top" wrapText="1"/>
      <protection hidden="1"/>
    </xf>
    <xf numFmtId="0" fontId="31" fillId="3" borderId="0" xfId="4" applyFont="1" applyFill="1" applyBorder="1" applyAlignment="1" applyProtection="1">
      <alignment vertical="top" wrapText="1"/>
      <protection hidden="1"/>
    </xf>
    <xf numFmtId="0" fontId="18" fillId="3" borderId="0" xfId="4" applyFont="1" applyFill="1" applyBorder="1" applyAlignment="1" applyProtection="1">
      <alignment vertical="top" wrapText="1"/>
      <protection hidden="1"/>
    </xf>
    <xf numFmtId="0" fontId="18" fillId="3" borderId="0" xfId="4" applyFont="1" applyFill="1" applyBorder="1" applyAlignment="1" applyProtection="1">
      <alignment vertical="top"/>
      <protection hidden="1"/>
    </xf>
    <xf numFmtId="165" fontId="19" fillId="3" borderId="1" xfId="4" applyNumberFormat="1" applyFont="1" applyFill="1" applyBorder="1" applyAlignment="1" applyProtection="1">
      <alignment horizontal="center" vertical="top" wrapText="1"/>
      <protection hidden="1"/>
    </xf>
    <xf numFmtId="49" fontId="19" fillId="0" borderId="1" xfId="4" applyNumberFormat="1" applyFont="1" applyFill="1" applyBorder="1" applyAlignment="1" applyProtection="1">
      <alignment horizontal="center" vertical="top" wrapText="1"/>
      <protection hidden="1"/>
    </xf>
    <xf numFmtId="49" fontId="2" fillId="0" borderId="0" xfId="4" applyNumberFormat="1" applyFont="1" applyFill="1" applyBorder="1" applyAlignment="1">
      <alignment horizontal="left" vertical="top"/>
    </xf>
    <xf numFmtId="0" fontId="31" fillId="0" borderId="0" xfId="4" applyFont="1" applyAlignment="1" applyProtection="1">
      <alignment vertical="top"/>
      <protection locked="0"/>
    </xf>
    <xf numFmtId="0" fontId="18" fillId="0" borderId="0" xfId="4" applyFont="1" applyAlignment="1" applyProtection="1">
      <alignment vertical="top"/>
      <protection locked="0"/>
    </xf>
    <xf numFmtId="0" fontId="18" fillId="3" borderId="0" xfId="1" applyFont="1" applyFill="1" applyAlignment="1" applyProtection="1">
      <alignment vertical="top"/>
      <protection locked="0"/>
    </xf>
    <xf numFmtId="0" fontId="31" fillId="3" borderId="0" xfId="4" applyFont="1" applyFill="1" applyAlignment="1" applyProtection="1">
      <alignment vertical="top"/>
      <protection locked="0"/>
    </xf>
    <xf numFmtId="0" fontId="19" fillId="0" borderId="0" xfId="4" applyFont="1" applyAlignment="1" applyProtection="1">
      <alignment vertical="top"/>
      <protection locked="0"/>
    </xf>
    <xf numFmtId="0" fontId="19" fillId="38" borderId="1" xfId="1" applyFont="1" applyFill="1" applyBorder="1" applyAlignment="1" applyProtection="1">
      <alignment vertical="top"/>
      <protection locked="0"/>
    </xf>
    <xf numFmtId="0" fontId="18" fillId="0" borderId="1" xfId="4" applyFont="1" applyBorder="1" applyAlignment="1" applyProtection="1">
      <alignment vertical="top"/>
      <protection locked="0"/>
    </xf>
    <xf numFmtId="0" fontId="31" fillId="0" borderId="1" xfId="4" applyFont="1" applyBorder="1" applyAlignment="1" applyProtection="1">
      <alignment vertical="top"/>
      <protection locked="0"/>
    </xf>
    <xf numFmtId="165" fontId="19" fillId="0" borderId="0" xfId="5" applyNumberFormat="1" applyFont="1" applyAlignment="1" applyProtection="1">
      <alignment vertical="top"/>
      <protection locked="0"/>
    </xf>
    <xf numFmtId="10" fontId="18" fillId="0" borderId="1" xfId="4" applyNumberFormat="1" applyFont="1" applyBorder="1" applyAlignment="1" applyProtection="1">
      <alignment vertical="top"/>
      <protection locked="0"/>
    </xf>
    <xf numFmtId="0" fontId="19" fillId="0" borderId="0" xfId="1" applyFont="1" applyAlignment="1" applyProtection="1">
      <alignment vertical="top" wrapText="1"/>
      <protection locked="0"/>
    </xf>
    <xf numFmtId="0" fontId="19" fillId="0" borderId="1" xfId="4" applyFont="1" applyBorder="1" applyAlignment="1" applyProtection="1">
      <alignment vertical="top"/>
      <protection locked="0"/>
    </xf>
    <xf numFmtId="0" fontId="34" fillId="0" borderId="1" xfId="4" applyFont="1" applyBorder="1" applyAlignment="1" applyProtection="1">
      <alignment vertical="top"/>
      <protection locked="0"/>
    </xf>
    <xf numFmtId="0" fontId="34" fillId="0" borderId="0" xfId="4" applyFont="1" applyAlignment="1" applyProtection="1">
      <alignment vertical="top"/>
      <protection locked="0"/>
    </xf>
    <xf numFmtId="0" fontId="18" fillId="3" borderId="1" xfId="4" applyFont="1" applyFill="1" applyBorder="1" applyAlignment="1" applyProtection="1">
      <alignment horizontal="center" vertical="top" wrapText="1"/>
      <protection hidden="1"/>
    </xf>
    <xf numFmtId="0" fontId="19" fillId="3" borderId="1" xfId="50" applyFont="1" applyFill="1" applyBorder="1" applyAlignment="1">
      <alignment horizontal="center" vertical="top" wrapText="1"/>
    </xf>
    <xf numFmtId="165" fontId="19" fillId="0" borderId="1" xfId="4" applyNumberFormat="1" applyFont="1" applyBorder="1" applyAlignment="1" applyProtection="1">
      <alignment horizontal="center" vertical="top"/>
      <protection locked="0"/>
    </xf>
    <xf numFmtId="0" fontId="34" fillId="3" borderId="0" xfId="4" applyFont="1" applyFill="1" applyAlignment="1" applyProtection="1">
      <alignment vertical="top"/>
      <protection locked="0"/>
    </xf>
    <xf numFmtId="49" fontId="19" fillId="0" borderId="0" xfId="4" applyNumberFormat="1" applyFont="1" applyFill="1" applyBorder="1" applyAlignment="1" applyProtection="1">
      <alignment horizontal="center" vertical="top" wrapText="1"/>
      <protection hidden="1"/>
    </xf>
    <xf numFmtId="164" fontId="19" fillId="0" borderId="0" xfId="4" applyNumberFormat="1" applyFont="1" applyFill="1" applyBorder="1" applyAlignment="1" applyProtection="1">
      <alignment horizontal="center" vertical="top" wrapText="1"/>
      <protection hidden="1"/>
    </xf>
    <xf numFmtId="165" fontId="19" fillId="0" borderId="0" xfId="4" applyNumberFormat="1" applyFont="1" applyFill="1" applyBorder="1" applyAlignment="1" applyProtection="1">
      <alignment horizontal="center" vertical="top" wrapText="1"/>
      <protection hidden="1"/>
    </xf>
    <xf numFmtId="0" fontId="19" fillId="0" borderId="0" xfId="4" applyFont="1" applyFill="1" applyBorder="1" applyAlignment="1" applyProtection="1">
      <alignment vertical="top" wrapText="1"/>
      <protection locked="0"/>
    </xf>
    <xf numFmtId="0" fontId="19" fillId="0" borderId="0" xfId="4" applyFont="1" applyFill="1" applyBorder="1" applyAlignment="1" applyProtection="1">
      <alignment horizontal="center" vertical="top" wrapText="1"/>
      <protection hidden="1"/>
    </xf>
    <xf numFmtId="0" fontId="19" fillId="3" borderId="0" xfId="4" applyFont="1" applyFill="1" applyBorder="1" applyAlignment="1" applyProtection="1">
      <alignment horizontal="center" vertical="top" wrapText="1"/>
      <protection hidden="1"/>
    </xf>
    <xf numFmtId="10" fontId="19" fillId="3" borderId="0" xfId="4" applyNumberFormat="1" applyFont="1" applyFill="1" applyBorder="1" applyAlignment="1" applyProtection="1">
      <alignment horizontal="center" vertical="top" wrapText="1"/>
      <protection hidden="1"/>
    </xf>
    <xf numFmtId="49" fontId="34" fillId="0" borderId="0" xfId="4" applyNumberFormat="1" applyFont="1" applyAlignment="1" applyProtection="1">
      <alignment horizontal="center" vertical="top"/>
      <protection locked="0"/>
    </xf>
    <xf numFmtId="0" fontId="19" fillId="0" borderId="0" xfId="4" applyFont="1" applyFill="1" applyBorder="1" applyAlignment="1" applyProtection="1">
      <alignment vertical="top" wrapText="1"/>
      <protection hidden="1"/>
    </xf>
    <xf numFmtId="0" fontId="34" fillId="0" borderId="0" xfId="4" applyFont="1" applyAlignment="1" applyProtection="1">
      <alignment horizontal="center" vertical="top"/>
      <protection locked="0"/>
    </xf>
    <xf numFmtId="0" fontId="19" fillId="37" borderId="1" xfId="1" applyFont="1" applyFill="1" applyBorder="1" applyAlignment="1" applyProtection="1">
      <alignment vertical="top"/>
      <protection locked="0"/>
    </xf>
    <xf numFmtId="0" fontId="19" fillId="37" borderId="5" xfId="1" applyFont="1" applyFill="1" applyBorder="1" applyAlignment="1" applyProtection="1">
      <alignment vertical="top"/>
      <protection locked="0"/>
    </xf>
    <xf numFmtId="165" fontId="19" fillId="37" borderId="0" xfId="5" applyNumberFormat="1" applyFont="1" applyFill="1" applyAlignment="1" applyProtection="1">
      <alignment vertical="top"/>
      <protection locked="0"/>
    </xf>
    <xf numFmtId="0" fontId="19" fillId="37" borderId="0" xfId="4" applyFont="1" applyFill="1" applyAlignment="1" applyProtection="1">
      <alignment vertical="top"/>
      <protection locked="0"/>
    </xf>
    <xf numFmtId="166" fontId="33" fillId="37" borderId="0" xfId="1" applyNumberFormat="1" applyFont="1" applyFill="1" applyBorder="1" applyAlignment="1" applyProtection="1">
      <alignment horizontal="center" vertical="top" wrapText="1"/>
      <protection hidden="1"/>
    </xf>
    <xf numFmtId="0" fontId="18" fillId="37" borderId="1" xfId="1" applyFont="1" applyFill="1" applyBorder="1" applyAlignment="1" applyProtection="1">
      <alignment vertical="top"/>
      <protection locked="0"/>
    </xf>
    <xf numFmtId="0" fontId="18" fillId="37" borderId="5" xfId="1" applyFont="1" applyFill="1" applyBorder="1" applyAlignment="1" applyProtection="1">
      <alignment vertical="top"/>
      <protection locked="0"/>
    </xf>
    <xf numFmtId="0" fontId="18" fillId="39" borderId="0" xfId="4" applyFont="1" applyFill="1" applyAlignment="1" applyProtection="1">
      <alignment vertical="top"/>
      <protection locked="0"/>
    </xf>
    <xf numFmtId="0" fontId="19" fillId="39" borderId="0" xfId="4" applyFont="1" applyFill="1" applyAlignment="1" applyProtection="1">
      <alignment vertical="top"/>
      <protection locked="0"/>
    </xf>
    <xf numFmtId="0" fontId="19" fillId="39" borderId="1" xfId="1" applyFont="1" applyFill="1" applyBorder="1" applyAlignment="1" applyProtection="1">
      <alignment vertical="top"/>
      <protection locked="0"/>
    </xf>
    <xf numFmtId="165" fontId="19" fillId="39" borderId="0" xfId="5" applyNumberFormat="1" applyFont="1" applyFill="1" applyAlignment="1" applyProtection="1">
      <alignment vertical="top"/>
      <protection locked="0"/>
    </xf>
    <xf numFmtId="0" fontId="19" fillId="39" borderId="1" xfId="4" applyFont="1" applyFill="1" applyBorder="1" applyAlignment="1" applyProtection="1">
      <alignment horizontal="center" vertical="top"/>
      <protection locked="0"/>
    </xf>
    <xf numFmtId="0" fontId="19" fillId="39" borderId="0" xfId="1" applyFont="1" applyFill="1" applyAlignment="1" applyProtection="1">
      <alignment vertical="top" wrapText="1"/>
      <protection locked="0"/>
    </xf>
    <xf numFmtId="0" fontId="19" fillId="39" borderId="1" xfId="1" applyFont="1" applyFill="1" applyBorder="1" applyAlignment="1" applyProtection="1">
      <alignment horizontal="center" vertical="top" wrapText="1"/>
      <protection hidden="1"/>
    </xf>
    <xf numFmtId="0" fontId="19" fillId="39" borderId="1" xfId="4" applyFont="1" applyFill="1" applyBorder="1" applyAlignment="1" applyProtection="1">
      <alignment horizontal="left" vertical="top" wrapText="1"/>
      <protection locked="0"/>
    </xf>
    <xf numFmtId="0" fontId="33" fillId="39" borderId="1" xfId="1" applyFont="1" applyFill="1" applyBorder="1" applyAlignment="1" applyProtection="1">
      <alignment horizontal="center" vertical="top" wrapText="1"/>
      <protection hidden="1"/>
    </xf>
    <xf numFmtId="0" fontId="18" fillId="39" borderId="1" xfId="1" applyFont="1" applyFill="1" applyBorder="1" applyAlignment="1" applyProtection="1">
      <alignment vertical="top"/>
      <protection locked="0"/>
    </xf>
    <xf numFmtId="0" fontId="18" fillId="39" borderId="0" xfId="1" applyFont="1" applyFill="1" applyBorder="1" applyAlignment="1" applyProtection="1">
      <alignment vertical="top"/>
      <protection locked="0"/>
    </xf>
    <xf numFmtId="0" fontId="18" fillId="37" borderId="0" xfId="1" applyFont="1" applyFill="1" applyBorder="1" applyAlignment="1" applyProtection="1">
      <alignment vertical="top"/>
      <protection locked="0"/>
    </xf>
    <xf numFmtId="0" fontId="19" fillId="3" borderId="0" xfId="50" applyFont="1" applyFill="1" applyBorder="1" applyAlignment="1">
      <alignment horizontal="center" vertical="top" wrapText="1"/>
    </xf>
    <xf numFmtId="165" fontId="19" fillId="3" borderId="0" xfId="4" applyNumberFormat="1" applyFont="1" applyFill="1" applyBorder="1" applyAlignment="1" applyProtection="1">
      <alignment horizontal="center" vertical="top" wrapText="1"/>
      <protection hidden="1"/>
    </xf>
    <xf numFmtId="0" fontId="36" fillId="0" borderId="0" xfId="1" applyFont="1" applyFill="1" applyBorder="1" applyAlignment="1" applyProtection="1">
      <alignment horizontal="center" vertical="top" wrapText="1"/>
      <protection hidden="1"/>
    </xf>
    <xf numFmtId="165" fontId="19" fillId="0" borderId="1" xfId="50" applyNumberFormat="1" applyFont="1" applyFill="1" applyBorder="1" applyAlignment="1">
      <alignment horizontal="center" vertical="top"/>
    </xf>
    <xf numFmtId="0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64" fontId="37" fillId="0" borderId="0" xfId="0" applyNumberFormat="1" applyFont="1" applyFill="1" applyAlignment="1">
      <alignment horizontal="center" vertical="center"/>
    </xf>
    <xf numFmtId="168" fontId="37" fillId="0" borderId="0" xfId="0" applyNumberFormat="1" applyFont="1" applyFill="1" applyAlignment="1">
      <alignment horizontal="center" vertical="center"/>
    </xf>
    <xf numFmtId="0" fontId="38" fillId="0" borderId="0" xfId="1" applyFont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center" vertical="top" wrapText="1"/>
      <protection hidden="1"/>
    </xf>
    <xf numFmtId="0" fontId="39" fillId="0" borderId="0" xfId="0" applyNumberFormat="1" applyFont="1" applyFill="1" applyBorder="1" applyAlignment="1">
      <alignment horizontal="center" vertical="top"/>
    </xf>
    <xf numFmtId="164" fontId="39" fillId="0" borderId="0" xfId="0" applyNumberFormat="1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 wrapText="1"/>
    </xf>
    <xf numFmtId="164" fontId="37" fillId="0" borderId="1" xfId="0" applyNumberFormat="1" applyFont="1" applyFill="1" applyBorder="1" applyAlignment="1">
      <alignment horizontal="center" vertical="top" wrapText="1"/>
    </xf>
    <xf numFmtId="0" fontId="42" fillId="4" borderId="1" xfId="51" applyFont="1" applyFill="1" applyBorder="1" applyAlignment="1">
      <alignment horizontal="center" vertical="top" wrapText="1"/>
    </xf>
    <xf numFmtId="164" fontId="42" fillId="4" borderId="1" xfId="51" applyNumberFormat="1" applyFont="1" applyFill="1" applyBorder="1" applyAlignment="1">
      <alignment horizontal="center" vertical="top" wrapText="1"/>
    </xf>
    <xf numFmtId="165" fontId="42" fillId="4" borderId="1" xfId="51" applyNumberFormat="1" applyFont="1" applyFill="1" applyBorder="1" applyAlignment="1">
      <alignment horizontal="center" vertical="top" wrapText="1"/>
    </xf>
    <xf numFmtId="0" fontId="42" fillId="5" borderId="1" xfId="51" applyFont="1" applyFill="1" applyBorder="1" applyAlignment="1">
      <alignment horizontal="center" vertical="top" wrapText="1"/>
    </xf>
    <xf numFmtId="164" fontId="42" fillId="5" borderId="1" xfId="51" applyNumberFormat="1" applyFont="1" applyFill="1" applyBorder="1" applyAlignment="1">
      <alignment horizontal="center" vertical="top" wrapText="1"/>
    </xf>
    <xf numFmtId="165" fontId="42" fillId="5" borderId="1" xfId="51" applyNumberFormat="1" applyFont="1" applyFill="1" applyBorder="1" applyAlignment="1">
      <alignment horizontal="center" vertical="top" wrapText="1"/>
    </xf>
    <xf numFmtId="0" fontId="42" fillId="40" borderId="1" xfId="51" applyFont="1" applyFill="1" applyBorder="1" applyAlignment="1">
      <alignment horizontal="center" vertical="top" wrapText="1"/>
    </xf>
    <xf numFmtId="164" fontId="42" fillId="40" borderId="1" xfId="51" applyNumberFormat="1" applyFont="1" applyFill="1" applyBorder="1" applyAlignment="1">
      <alignment horizontal="center" vertical="top" wrapText="1"/>
    </xf>
    <xf numFmtId="165" fontId="42" fillId="40" borderId="1" xfId="51" applyNumberFormat="1" applyFont="1" applyFill="1" applyBorder="1" applyAlignment="1">
      <alignment horizontal="center" vertical="top" wrapText="1"/>
    </xf>
    <xf numFmtId="0" fontId="42" fillId="40" borderId="4" xfId="51" applyFont="1" applyFill="1" applyBorder="1" applyAlignment="1">
      <alignment horizontal="center" vertical="top" wrapText="1"/>
    </xf>
    <xf numFmtId="0" fontId="42" fillId="0" borderId="1" xfId="51" applyFont="1" applyFill="1" applyBorder="1" applyAlignment="1">
      <alignment horizontal="center" vertical="top" wrapText="1"/>
    </xf>
    <xf numFmtId="164" fontId="42" fillId="0" borderId="1" xfId="51" applyNumberFormat="1" applyFont="1" applyFill="1" applyBorder="1" applyAlignment="1">
      <alignment horizontal="center" vertical="top" wrapText="1"/>
    </xf>
    <xf numFmtId="165" fontId="42" fillId="0" borderId="1" xfId="51" applyNumberFormat="1" applyFont="1" applyFill="1" applyBorder="1" applyAlignment="1">
      <alignment horizontal="center" vertical="top" wrapText="1"/>
    </xf>
    <xf numFmtId="164" fontId="42" fillId="3" borderId="1" xfId="51" applyNumberFormat="1" applyFont="1" applyFill="1" applyBorder="1" applyAlignment="1">
      <alignment horizontal="center" vertical="top" wrapText="1"/>
    </xf>
    <xf numFmtId="165" fontId="42" fillId="3" borderId="1" xfId="51" applyNumberFormat="1" applyFont="1" applyFill="1" applyBorder="1" applyAlignment="1">
      <alignment horizontal="center" vertical="top" wrapText="1"/>
    </xf>
    <xf numFmtId="0" fontId="42" fillId="3" borderId="1" xfId="5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/>
    </xf>
    <xf numFmtId="164" fontId="44" fillId="0" borderId="1" xfId="51" applyNumberFormat="1" applyFont="1" applyFill="1" applyBorder="1" applyAlignment="1">
      <alignment horizontal="center" vertical="top" wrapText="1"/>
    </xf>
    <xf numFmtId="164" fontId="37" fillId="3" borderId="1" xfId="51" applyNumberFormat="1" applyFont="1" applyFill="1" applyBorder="1" applyAlignment="1">
      <alignment horizontal="center" vertical="top" wrapText="1"/>
    </xf>
    <xf numFmtId="164" fontId="37" fillId="0" borderId="1" xfId="51" applyNumberFormat="1" applyFont="1" applyFill="1" applyBorder="1" applyAlignment="1">
      <alignment horizontal="center" vertical="top" wrapText="1"/>
    </xf>
    <xf numFmtId="49" fontId="50" fillId="0" borderId="1" xfId="4" applyNumberFormat="1" applyFont="1" applyFill="1" applyBorder="1" applyAlignment="1" applyProtection="1">
      <alignment horizontal="center" vertical="top" wrapText="1"/>
      <protection hidden="1"/>
    </xf>
    <xf numFmtId="0" fontId="50" fillId="0" borderId="1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center" vertical="top" wrapText="1"/>
    </xf>
    <xf numFmtId="0" fontId="50" fillId="0" borderId="1" xfId="1" applyFont="1" applyFill="1" applyBorder="1" applyAlignment="1" applyProtection="1">
      <alignment horizontal="center" vertical="top" wrapText="1"/>
      <protection hidden="1"/>
    </xf>
    <xf numFmtId="165" fontId="50" fillId="0" borderId="1" xfId="50" applyNumberFormat="1" applyFont="1" applyFill="1" applyBorder="1" applyAlignment="1">
      <alignment horizontal="center" vertical="top"/>
    </xf>
    <xf numFmtId="0" fontId="50" fillId="0" borderId="1" xfId="50" applyFont="1" applyFill="1" applyBorder="1" applyAlignment="1">
      <alignment horizontal="center" vertical="top" wrapText="1"/>
    </xf>
    <xf numFmtId="2" fontId="50" fillId="0" borderId="8" xfId="5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50" fillId="0" borderId="1" xfId="4" applyFont="1" applyFill="1" applyBorder="1" applyAlignment="1" applyProtection="1">
      <alignment horizontal="center" vertical="center" wrapText="1"/>
      <protection hidden="1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50" fillId="0" borderId="8" xfId="50" applyNumberFormat="1" applyFont="1" applyFill="1" applyBorder="1" applyAlignment="1">
      <alignment horizontal="center" vertical="top" wrapText="1"/>
    </xf>
    <xf numFmtId="0" fontId="50" fillId="0" borderId="1" xfId="0" applyNumberFormat="1" applyFont="1" applyFill="1" applyBorder="1" applyAlignment="1">
      <alignment horizontal="center" vertical="top" wrapText="1"/>
    </xf>
    <xf numFmtId="49" fontId="49" fillId="0" borderId="0" xfId="1" applyNumberFormat="1" applyFont="1" applyFill="1" applyAlignment="1" applyProtection="1">
      <alignment horizontal="center" vertical="top"/>
      <protection locked="0"/>
    </xf>
    <xf numFmtId="0" fontId="49" fillId="0" borderId="0" xfId="1" applyFont="1" applyFill="1" applyAlignment="1" applyProtection="1">
      <alignment vertical="top"/>
      <protection locked="0"/>
    </xf>
    <xf numFmtId="0" fontId="49" fillId="0" borderId="0" xfId="4" applyFont="1" applyFill="1" applyAlignment="1" applyProtection="1">
      <alignment vertical="top"/>
      <protection locked="0"/>
    </xf>
    <xf numFmtId="0" fontId="49" fillId="0" borderId="0" xfId="1" applyFont="1" applyFill="1" applyAlignment="1" applyProtection="1">
      <alignment horizontal="center" vertical="top"/>
      <protection locked="0"/>
    </xf>
    <xf numFmtId="0" fontId="50" fillId="0" borderId="0" xfId="1" applyFont="1" applyFill="1" applyAlignment="1" applyProtection="1">
      <alignment horizontal="right" vertical="top"/>
      <protection locked="0"/>
    </xf>
    <xf numFmtId="0" fontId="49" fillId="0" borderId="0" xfId="4" applyFont="1" applyFill="1" applyAlignment="1" applyProtection="1">
      <alignment vertical="top" wrapText="1"/>
      <protection hidden="1"/>
    </xf>
    <xf numFmtId="0" fontId="49" fillId="0" borderId="0" xfId="4" applyFont="1" applyFill="1" applyAlignment="1" applyProtection="1">
      <alignment horizontal="center" vertical="top"/>
      <protection locked="0"/>
    </xf>
    <xf numFmtId="49" fontId="49" fillId="0" borderId="1" xfId="4" applyNumberFormat="1" applyFont="1" applyFill="1" applyBorder="1" applyAlignment="1" applyProtection="1">
      <alignment horizontal="center" vertical="top" wrapText="1"/>
      <protection hidden="1"/>
    </xf>
    <xf numFmtId="165" fontId="49" fillId="0" borderId="1" xfId="4" applyNumberFormat="1" applyFont="1" applyFill="1" applyBorder="1" applyAlignment="1" applyProtection="1">
      <alignment horizontal="center" vertical="top" wrapText="1"/>
      <protection hidden="1"/>
    </xf>
    <xf numFmtId="164" fontId="50" fillId="0" borderId="1" xfId="1" applyNumberFormat="1" applyFont="1" applyFill="1" applyBorder="1" applyAlignment="1">
      <alignment horizontal="center" vertical="top" wrapText="1"/>
    </xf>
    <xf numFmtId="0" fontId="49" fillId="0" borderId="1" xfId="4" applyFont="1" applyFill="1" applyBorder="1" applyAlignment="1">
      <alignment horizontal="left" vertical="top" wrapText="1"/>
    </xf>
    <xf numFmtId="0" fontId="49" fillId="0" borderId="1" xfId="4" applyFont="1" applyFill="1" applyBorder="1" applyAlignment="1" applyProtection="1">
      <alignment horizontal="center" vertical="top" wrapText="1"/>
      <protection hidden="1"/>
    </xf>
    <xf numFmtId="169" fontId="50" fillId="0" borderId="8" xfId="50" applyNumberFormat="1" applyFont="1" applyFill="1" applyBorder="1" applyAlignment="1">
      <alignment horizontal="center" vertical="top" wrapText="1"/>
    </xf>
    <xf numFmtId="0" fontId="50" fillId="0" borderId="1" xfId="0" applyNumberFormat="1" applyFont="1" applyFill="1" applyBorder="1" applyAlignment="1">
      <alignment vertical="top" wrapText="1"/>
    </xf>
    <xf numFmtId="49" fontId="49" fillId="0" borderId="5" xfId="4" applyNumberFormat="1" applyFont="1" applyFill="1" applyBorder="1" applyAlignment="1" applyProtection="1">
      <alignment vertical="top" wrapText="1"/>
      <protection hidden="1"/>
    </xf>
    <xf numFmtId="49" fontId="49" fillId="0" borderId="3" xfId="4" applyNumberFormat="1" applyFont="1" applyFill="1" applyBorder="1" applyAlignment="1" applyProtection="1">
      <alignment vertical="top" wrapText="1"/>
      <protection hidden="1"/>
    </xf>
    <xf numFmtId="49" fontId="49" fillId="0" borderId="6" xfId="4" applyNumberFormat="1" applyFont="1" applyFill="1" applyBorder="1" applyAlignment="1" applyProtection="1">
      <alignment vertical="top" wrapText="1"/>
      <protection hidden="1"/>
    </xf>
    <xf numFmtId="49" fontId="50" fillId="0" borderId="6" xfId="4" applyNumberFormat="1" applyFont="1" applyFill="1" applyBorder="1" applyAlignment="1" applyProtection="1">
      <alignment vertical="top" wrapText="1"/>
      <protection hidden="1"/>
    </xf>
    <xf numFmtId="49" fontId="50" fillId="0" borderId="3" xfId="4" applyNumberFormat="1" applyFont="1" applyFill="1" applyBorder="1" applyAlignment="1" applyProtection="1">
      <alignment vertical="top" wrapText="1"/>
      <protection hidden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165" fontId="19" fillId="0" borderId="0" xfId="50" applyNumberFormat="1" applyFont="1" applyFill="1" applyBorder="1" applyAlignment="1">
      <alignment horizontal="center" vertical="top"/>
    </xf>
    <xf numFmtId="0" fontId="19" fillId="0" borderId="0" xfId="50" applyFont="1" applyFill="1" applyBorder="1" applyAlignment="1">
      <alignment horizontal="center" vertical="top" wrapText="1"/>
    </xf>
    <xf numFmtId="0" fontId="19" fillId="0" borderId="0" xfId="4" applyFont="1" applyFill="1" applyAlignment="1" applyProtection="1">
      <alignment vertical="top"/>
      <protection locked="0"/>
    </xf>
    <xf numFmtId="0" fontId="19" fillId="0" borderId="0" xfId="4" applyFont="1" applyFill="1" applyAlignment="1" applyProtection="1">
      <alignment horizontal="center" vertical="top"/>
      <protection locked="0"/>
    </xf>
    <xf numFmtId="0" fontId="19" fillId="0" borderId="0" xfId="4" applyFont="1" applyFill="1" applyBorder="1" applyAlignment="1" applyProtection="1">
      <alignment vertical="top"/>
      <protection locked="0"/>
    </xf>
    <xf numFmtId="49" fontId="18" fillId="0" borderId="0" xfId="1" applyNumberFormat="1" applyFont="1" applyFill="1" applyAlignment="1" applyProtection="1">
      <alignment horizontal="center" vertical="top"/>
      <protection locked="0"/>
    </xf>
    <xf numFmtId="0" fontId="18" fillId="0" borderId="0" xfId="1" applyFont="1" applyFill="1" applyAlignment="1" applyProtection="1">
      <alignment vertical="top"/>
      <protection locked="0"/>
    </xf>
    <xf numFmtId="0" fontId="31" fillId="0" borderId="0" xfId="4" applyFont="1" applyFill="1" applyAlignment="1" applyProtection="1">
      <alignment vertical="top"/>
      <protection locked="0"/>
    </xf>
    <xf numFmtId="0" fontId="18" fillId="0" borderId="0" xfId="1" applyFont="1" applyFill="1" applyAlignment="1" applyProtection="1">
      <alignment horizontal="center" vertical="top"/>
      <protection locked="0"/>
    </xf>
    <xf numFmtId="0" fontId="18" fillId="0" borderId="0" xfId="4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right" vertical="top"/>
      <protection locked="0"/>
    </xf>
    <xf numFmtId="49" fontId="18" fillId="0" borderId="0" xfId="4" applyNumberFormat="1" applyFont="1" applyFill="1" applyBorder="1" applyAlignment="1" applyProtection="1">
      <alignment horizontal="center" vertical="top" wrapText="1"/>
      <protection hidden="1"/>
    </xf>
    <xf numFmtId="0" fontId="18" fillId="0" borderId="0" xfId="4" applyFont="1" applyFill="1" applyBorder="1" applyAlignment="1" applyProtection="1">
      <alignment vertical="top" wrapText="1"/>
      <protection hidden="1"/>
    </xf>
    <xf numFmtId="0" fontId="18" fillId="0" borderId="0" xfId="4" applyFont="1" applyFill="1" applyAlignment="1" applyProtection="1">
      <alignment horizontal="center" vertical="top"/>
      <protection locked="0"/>
    </xf>
    <xf numFmtId="0" fontId="19" fillId="0" borderId="1" xfId="0" applyFont="1" applyFill="1" applyBorder="1" applyAlignment="1">
      <alignment vertical="top" wrapText="1"/>
    </xf>
    <xf numFmtId="0" fontId="47" fillId="0" borderId="1" xfId="1" applyFont="1" applyFill="1" applyBorder="1" applyAlignment="1" applyProtection="1">
      <alignment horizontal="center" vertical="top" wrapText="1"/>
      <protection hidden="1"/>
    </xf>
    <xf numFmtId="2" fontId="19" fillId="0" borderId="8" xfId="50" applyNumberFormat="1" applyFont="1" applyFill="1" applyBorder="1" applyAlignment="1">
      <alignment horizontal="center" vertical="top" wrapText="1"/>
    </xf>
    <xf numFmtId="0" fontId="48" fillId="0" borderId="1" xfId="50" applyFont="1" applyFill="1" applyBorder="1" applyAlignment="1">
      <alignment horizontal="center" vertical="top" wrapText="1"/>
    </xf>
    <xf numFmtId="0" fontId="19" fillId="0" borderId="1" xfId="50" applyFont="1" applyFill="1" applyBorder="1" applyAlignment="1">
      <alignment horizontal="center" vertical="top" wrapText="1"/>
    </xf>
    <xf numFmtId="2" fontId="19" fillId="0" borderId="6" xfId="50" applyNumberFormat="1" applyFont="1" applyFill="1" applyBorder="1" applyAlignment="1">
      <alignment horizontal="center" vertical="top" wrapText="1"/>
    </xf>
    <xf numFmtId="0" fontId="2" fillId="0" borderId="1" xfId="50" applyFont="1" applyFill="1" applyBorder="1" applyAlignment="1">
      <alignment horizontal="center" vertical="top" wrapText="1"/>
    </xf>
    <xf numFmtId="0" fontId="34" fillId="0" borderId="0" xfId="4" applyFont="1" applyFill="1" applyAlignment="1" applyProtection="1">
      <alignment vertical="top"/>
      <protection locked="0"/>
    </xf>
    <xf numFmtId="0" fontId="34" fillId="0" borderId="0" xfId="4" applyFont="1" applyFill="1" applyAlignment="1" applyProtection="1">
      <alignment horizontal="center" vertical="top"/>
      <protection locked="0"/>
    </xf>
    <xf numFmtId="49" fontId="49" fillId="0" borderId="6" xfId="4" applyNumberFormat="1" applyFont="1" applyFill="1" applyBorder="1" applyAlignment="1" applyProtection="1">
      <alignment horizontal="left" vertical="top" wrapText="1"/>
      <protection hidden="1"/>
    </xf>
    <xf numFmtId="0" fontId="49" fillId="0" borderId="5" xfId="4" applyFont="1" applyFill="1" applyBorder="1" applyAlignment="1" applyProtection="1">
      <alignment horizontal="left" vertical="top" wrapText="1"/>
      <protection hidden="1"/>
    </xf>
    <xf numFmtId="0" fontId="49" fillId="0" borderId="6" xfId="4" applyFont="1" applyFill="1" applyBorder="1" applyAlignment="1" applyProtection="1">
      <alignment horizontal="left" vertical="top" wrapText="1"/>
      <protection hidden="1"/>
    </xf>
    <xf numFmtId="0" fontId="49" fillId="0" borderId="3" xfId="4" applyFont="1" applyFill="1" applyBorder="1" applyAlignment="1" applyProtection="1">
      <alignment horizontal="left" vertical="top" wrapText="1"/>
      <protection hidden="1"/>
    </xf>
    <xf numFmtId="0" fontId="19" fillId="3" borderId="1" xfId="4" applyFont="1" applyFill="1" applyBorder="1" applyAlignment="1" applyProtection="1">
      <alignment horizontal="center" vertical="center" wrapText="1"/>
      <protection hidden="1"/>
    </xf>
    <xf numFmtId="0" fontId="19" fillId="3" borderId="1" xfId="1" applyFont="1" applyFill="1" applyBorder="1" applyAlignment="1" applyProtection="1">
      <alignment horizontal="center" vertical="center" wrapText="1"/>
      <protection hidden="1"/>
    </xf>
    <xf numFmtId="0" fontId="49" fillId="0" borderId="1" xfId="4" applyFont="1" applyFill="1" applyBorder="1" applyAlignment="1" applyProtection="1">
      <alignment horizontal="left" vertical="top" wrapText="1"/>
      <protection hidden="1"/>
    </xf>
    <xf numFmtId="0" fontId="50" fillId="0" borderId="1" xfId="1" applyFont="1" applyFill="1" applyBorder="1" applyAlignment="1" applyProtection="1">
      <alignment horizontal="center" vertical="center" wrapText="1"/>
      <protection hidden="1"/>
    </xf>
    <xf numFmtId="0" fontId="50" fillId="0" borderId="1" xfId="4" applyFont="1" applyFill="1" applyBorder="1" applyAlignment="1" applyProtection="1">
      <alignment horizontal="center" vertical="center" wrapText="1"/>
      <protection hidden="1"/>
    </xf>
    <xf numFmtId="0" fontId="50" fillId="0" borderId="1" xfId="4" applyFont="1" applyFill="1" applyBorder="1" applyAlignment="1" applyProtection="1">
      <alignment horizontal="center" vertical="top" wrapText="1"/>
      <protection hidden="1"/>
    </xf>
    <xf numFmtId="0" fontId="50" fillId="0" borderId="1" xfId="4" applyFont="1" applyFill="1" applyBorder="1" applyAlignment="1">
      <alignment horizontal="center" vertical="top" wrapText="1"/>
    </xf>
    <xf numFmtId="0" fontId="49" fillId="0" borderId="0" xfId="4" applyFont="1" applyFill="1" applyAlignment="1" applyProtection="1">
      <alignment horizontal="center" vertical="top" wrapText="1"/>
      <protection hidden="1"/>
    </xf>
    <xf numFmtId="0" fontId="49" fillId="0" borderId="21" xfId="4" applyFont="1" applyFill="1" applyBorder="1" applyAlignment="1" applyProtection="1">
      <alignment horizontal="center" vertical="top" wrapText="1"/>
      <protection hidden="1"/>
    </xf>
    <xf numFmtId="49" fontId="5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0" fillId="0" borderId="2" xfId="4" applyFont="1" applyFill="1" applyBorder="1" applyAlignment="1" applyProtection="1">
      <alignment horizontal="center" vertical="center" wrapText="1"/>
      <protection hidden="1"/>
    </xf>
    <xf numFmtId="0" fontId="50" fillId="0" borderId="4" xfId="4" applyFont="1" applyFill="1" applyBorder="1" applyAlignment="1" applyProtection="1">
      <alignment horizontal="center" vertical="center" wrapText="1"/>
      <protection hidden="1"/>
    </xf>
    <xf numFmtId="0" fontId="49" fillId="0" borderId="5" xfId="4" applyFont="1" applyFill="1" applyBorder="1" applyAlignment="1" applyProtection="1">
      <alignment horizontal="center" vertical="center" wrapText="1"/>
      <protection hidden="1"/>
    </xf>
    <xf numFmtId="0" fontId="49" fillId="0" borderId="3" xfId="4" applyFont="1" applyFill="1" applyBorder="1" applyAlignment="1" applyProtection="1">
      <alignment horizontal="center" vertical="center" wrapText="1"/>
      <protection hidden="1"/>
    </xf>
    <xf numFmtId="0" fontId="46" fillId="0" borderId="5" xfId="4" applyFont="1" applyFill="1" applyBorder="1" applyAlignment="1" applyProtection="1">
      <alignment horizontal="center" vertical="top" wrapText="1"/>
      <protection hidden="1"/>
    </xf>
    <xf numFmtId="0" fontId="46" fillId="0" borderId="6" xfId="4" applyFont="1" applyFill="1" applyBorder="1" applyAlignment="1" applyProtection="1">
      <alignment horizontal="center" vertical="top" wrapText="1"/>
      <protection hidden="1"/>
    </xf>
    <xf numFmtId="0" fontId="46" fillId="0" borderId="3" xfId="4" applyFont="1" applyFill="1" applyBorder="1" applyAlignment="1" applyProtection="1">
      <alignment horizontal="center" vertical="top" wrapText="1"/>
      <protection hidden="1"/>
    </xf>
    <xf numFmtId="0" fontId="32" fillId="0" borderId="5" xfId="4" applyFont="1" applyFill="1" applyBorder="1" applyAlignment="1" applyProtection="1">
      <alignment horizontal="center" vertical="top" wrapText="1"/>
      <protection hidden="1"/>
    </xf>
    <xf numFmtId="0" fontId="32" fillId="0" borderId="6" xfId="4" applyFont="1" applyFill="1" applyBorder="1" applyAlignment="1" applyProtection="1">
      <alignment horizontal="center" vertical="top" wrapText="1"/>
      <protection hidden="1"/>
    </xf>
    <xf numFmtId="0" fontId="32" fillId="0" borderId="3" xfId="4" applyFont="1" applyFill="1" applyBorder="1" applyAlignment="1" applyProtection="1">
      <alignment horizontal="center" vertical="top" wrapText="1"/>
      <protection hidden="1"/>
    </xf>
    <xf numFmtId="0" fontId="39" fillId="0" borderId="0" xfId="4" applyFont="1" applyFill="1" applyAlignment="1" applyProtection="1">
      <alignment horizontal="center" vertical="top" wrapText="1"/>
      <protection hidden="1"/>
    </xf>
    <xf numFmtId="0" fontId="45" fillId="0" borderId="0" xfId="4" applyFont="1" applyFill="1" applyAlignment="1" applyProtection="1">
      <alignment horizontal="center" vertical="top" wrapText="1"/>
      <protection hidden="1"/>
    </xf>
    <xf numFmtId="49" fontId="19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9" fillId="0" borderId="2" xfId="4" applyFont="1" applyFill="1" applyBorder="1" applyAlignment="1" applyProtection="1">
      <alignment horizontal="center" vertical="center" wrapText="1"/>
      <protection hidden="1"/>
    </xf>
    <xf numFmtId="0" fontId="19" fillId="0" borderId="4" xfId="4" applyFont="1" applyFill="1" applyBorder="1" applyAlignment="1" applyProtection="1">
      <alignment horizontal="center" vertical="center" wrapText="1"/>
      <protection hidden="1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33" fillId="0" borderId="1" xfId="4" applyFont="1" applyFill="1" applyBorder="1" applyAlignment="1" applyProtection="1">
      <alignment horizontal="center" vertical="center" wrapText="1"/>
      <protection hidden="1"/>
    </xf>
    <xf numFmtId="0" fontId="18" fillId="0" borderId="5" xfId="4" applyFont="1" applyFill="1" applyBorder="1" applyAlignment="1" applyProtection="1">
      <alignment horizontal="center" vertical="center" wrapText="1"/>
      <protection hidden="1"/>
    </xf>
    <xf numFmtId="0" fontId="18" fillId="0" borderId="3" xfId="4" applyFont="1" applyFill="1" applyBorder="1" applyAlignment="1" applyProtection="1">
      <alignment horizontal="center" vertical="center" wrapText="1"/>
      <protection hidden="1"/>
    </xf>
    <xf numFmtId="0" fontId="19" fillId="0" borderId="1" xfId="1" applyFont="1" applyFill="1" applyBorder="1" applyAlignment="1" applyProtection="1">
      <alignment horizontal="center" vertical="center" wrapText="1"/>
      <protection hidden="1"/>
    </xf>
    <xf numFmtId="0" fontId="19" fillId="0" borderId="1" xfId="4" applyFont="1" applyFill="1" applyBorder="1" applyAlignment="1" applyProtection="1">
      <alignment horizontal="center" vertical="top" wrapText="1"/>
      <protection hidden="1"/>
    </xf>
    <xf numFmtId="0" fontId="19" fillId="0" borderId="1" xfId="4" applyFont="1" applyFill="1" applyBorder="1" applyAlignment="1">
      <alignment horizontal="center" vertical="top" wrapText="1"/>
    </xf>
    <xf numFmtId="0" fontId="37" fillId="0" borderId="2" xfId="0" applyNumberFormat="1" applyFont="1" applyFill="1" applyBorder="1" applyAlignment="1">
      <alignment horizontal="center" vertical="top"/>
    </xf>
    <xf numFmtId="0" fontId="37" fillId="0" borderId="20" xfId="0" applyNumberFormat="1" applyFont="1" applyFill="1" applyBorder="1" applyAlignment="1">
      <alignment horizontal="center" vertical="top"/>
    </xf>
    <xf numFmtId="0" fontId="37" fillId="0" borderId="4" xfId="0" applyNumberFormat="1" applyFont="1" applyFill="1" applyBorder="1" applyAlignment="1">
      <alignment horizontal="center" vertical="top"/>
    </xf>
    <xf numFmtId="0" fontId="37" fillId="0" borderId="2" xfId="0" applyFont="1" applyFill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37" fillId="0" borderId="2" xfId="0" applyNumberFormat="1" applyFont="1" applyFill="1" applyBorder="1" applyAlignment="1">
      <alignment horizontal="center" vertical="top" wrapText="1"/>
    </xf>
    <xf numFmtId="0" fontId="37" fillId="0" borderId="20" xfId="0" applyNumberFormat="1" applyFont="1" applyFill="1" applyBorder="1" applyAlignment="1">
      <alignment horizontal="center" vertical="top" wrapText="1"/>
    </xf>
    <xf numFmtId="0" fontId="37" fillId="0" borderId="4" xfId="0" applyNumberFormat="1" applyFont="1" applyFill="1" applyBorder="1" applyAlignment="1">
      <alignment horizontal="center" vertical="top" wrapText="1"/>
    </xf>
    <xf numFmtId="0" fontId="42" fillId="40" borderId="1" xfId="51" applyNumberFormat="1" applyFont="1" applyFill="1" applyBorder="1" applyAlignment="1">
      <alignment horizontal="center" vertical="top" wrapText="1"/>
    </xf>
    <xf numFmtId="0" fontId="42" fillId="40" borderId="1" xfId="51" applyFont="1" applyFill="1" applyBorder="1" applyAlignment="1">
      <alignment horizontal="center" vertical="top" wrapText="1"/>
    </xf>
    <xf numFmtId="0" fontId="42" fillId="40" borderId="2" xfId="51" applyFont="1" applyFill="1" applyBorder="1" applyAlignment="1">
      <alignment horizontal="center" vertical="top" wrapText="1"/>
    </xf>
    <xf numFmtId="0" fontId="42" fillId="40" borderId="20" xfId="51" applyFont="1" applyFill="1" applyBorder="1" applyAlignment="1">
      <alignment horizontal="center" vertical="top" wrapText="1"/>
    </xf>
    <xf numFmtId="0" fontId="42" fillId="40" borderId="4" xfId="51" applyFont="1" applyFill="1" applyBorder="1" applyAlignment="1">
      <alignment horizontal="center" vertical="top" wrapText="1"/>
    </xf>
    <xf numFmtId="0" fontId="42" fillId="0" borderId="2" xfId="51" applyNumberFormat="1" applyFont="1" applyFill="1" applyBorder="1" applyAlignment="1">
      <alignment horizontal="center" vertical="top" wrapText="1"/>
    </xf>
    <xf numFmtId="0" fontId="42" fillId="0" borderId="20" xfId="51" applyNumberFormat="1" applyFont="1" applyFill="1" applyBorder="1" applyAlignment="1">
      <alignment horizontal="center" vertical="top" wrapText="1"/>
    </xf>
    <xf numFmtId="0" fontId="42" fillId="0" borderId="4" xfId="51" applyNumberFormat="1" applyFont="1" applyFill="1" applyBorder="1" applyAlignment="1">
      <alignment horizontal="center" vertical="top" wrapText="1"/>
    </xf>
    <xf numFmtId="0" fontId="42" fillId="0" borderId="2" xfId="51" applyFont="1" applyFill="1" applyBorder="1" applyAlignment="1">
      <alignment horizontal="center" vertical="top" wrapText="1"/>
    </xf>
    <xf numFmtId="0" fontId="42" fillId="0" borderId="20" xfId="51" applyFont="1" applyFill="1" applyBorder="1" applyAlignment="1">
      <alignment horizontal="center" vertical="top" wrapText="1"/>
    </xf>
    <xf numFmtId="0" fontId="42" fillId="0" borderId="4" xfId="51" applyFont="1" applyFill="1" applyBorder="1" applyAlignment="1">
      <alignment horizontal="center" vertical="top" wrapText="1"/>
    </xf>
    <xf numFmtId="0" fontId="42" fillId="5" borderId="1" xfId="51" applyNumberFormat="1" applyFont="1" applyFill="1" applyBorder="1" applyAlignment="1">
      <alignment horizontal="center" vertical="top" wrapText="1"/>
    </xf>
    <xf numFmtId="0" fontId="42" fillId="5" borderId="1" xfId="51" applyFont="1" applyFill="1" applyBorder="1" applyAlignment="1">
      <alignment horizontal="center" vertical="top" wrapText="1"/>
    </xf>
    <xf numFmtId="0" fontId="42" fillId="40" borderId="2" xfId="51" applyNumberFormat="1" applyFont="1" applyFill="1" applyBorder="1" applyAlignment="1">
      <alignment horizontal="center" vertical="top" wrapText="1"/>
    </xf>
    <xf numFmtId="0" fontId="42" fillId="40" borderId="20" xfId="51" applyNumberFormat="1" applyFont="1" applyFill="1" applyBorder="1" applyAlignment="1">
      <alignment horizontal="center" vertical="top" wrapText="1"/>
    </xf>
    <xf numFmtId="0" fontId="42" fillId="40" borderId="4" xfId="51" applyNumberFormat="1" applyFont="1" applyFill="1" applyBorder="1" applyAlignment="1">
      <alignment horizontal="center" vertical="top" wrapText="1"/>
    </xf>
    <xf numFmtId="0" fontId="42" fillId="3" borderId="2" xfId="51" applyFont="1" applyFill="1" applyBorder="1" applyAlignment="1">
      <alignment horizontal="center" vertical="top" wrapText="1"/>
    </xf>
    <xf numFmtId="0" fontId="42" fillId="3" borderId="20" xfId="51" applyFont="1" applyFill="1" applyBorder="1" applyAlignment="1">
      <alignment horizontal="center" vertical="top" wrapText="1"/>
    </xf>
    <xf numFmtId="0" fontId="42" fillId="3" borderId="4" xfId="51" applyFont="1" applyFill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center" vertical="top"/>
    </xf>
    <xf numFmtId="0" fontId="42" fillId="5" borderId="2" xfId="51" applyFont="1" applyFill="1" applyBorder="1" applyAlignment="1">
      <alignment horizontal="center" vertical="top" wrapText="1"/>
    </xf>
    <xf numFmtId="0" fontId="42" fillId="5" borderId="20" xfId="51" applyFont="1" applyFill="1" applyBorder="1" applyAlignment="1">
      <alignment horizontal="center" vertical="top" wrapText="1"/>
    </xf>
    <xf numFmtId="0" fontId="42" fillId="5" borderId="4" xfId="51" applyFont="1" applyFill="1" applyBorder="1" applyAlignment="1">
      <alignment horizontal="center" vertical="top" wrapText="1"/>
    </xf>
    <xf numFmtId="0" fontId="37" fillId="3" borderId="2" xfId="0" applyFont="1" applyFill="1" applyBorder="1" applyAlignment="1">
      <alignment horizontal="center" vertical="top" wrapText="1"/>
    </xf>
    <xf numFmtId="0" fontId="37" fillId="3" borderId="20" xfId="0" applyFont="1" applyFill="1" applyBorder="1" applyAlignment="1">
      <alignment horizontal="center" vertical="top"/>
    </xf>
    <xf numFmtId="0" fontId="37" fillId="3" borderId="4" xfId="0" applyFont="1" applyFill="1" applyBorder="1" applyAlignment="1">
      <alignment horizontal="center" vertical="top"/>
    </xf>
    <xf numFmtId="0" fontId="37" fillId="0" borderId="2" xfId="0" applyFont="1" applyFill="1" applyBorder="1" applyAlignment="1">
      <alignment horizontal="center" vertical="top"/>
    </xf>
    <xf numFmtId="0" fontId="37" fillId="0" borderId="2" xfId="51" applyFont="1" applyFill="1" applyBorder="1" applyAlignment="1">
      <alignment horizontal="center" vertical="top" wrapText="1"/>
    </xf>
    <xf numFmtId="0" fontId="37" fillId="0" borderId="20" xfId="51" applyFont="1" applyFill="1" applyBorder="1" applyAlignment="1">
      <alignment horizontal="center" vertical="top" wrapText="1"/>
    </xf>
    <xf numFmtId="0" fontId="37" fillId="0" borderId="4" xfId="51" applyFont="1" applyFill="1" applyBorder="1" applyAlignment="1">
      <alignment horizontal="center" vertical="top" wrapText="1"/>
    </xf>
    <xf numFmtId="0" fontId="40" fillId="4" borderId="1" xfId="51" applyFont="1" applyFill="1" applyBorder="1" applyAlignment="1">
      <alignment horizontal="center" vertical="top"/>
    </xf>
    <xf numFmtId="0" fontId="39" fillId="4" borderId="2" xfId="51" applyFont="1" applyFill="1" applyBorder="1" applyAlignment="1">
      <alignment horizontal="center" vertical="top" wrapText="1"/>
    </xf>
    <xf numFmtId="0" fontId="40" fillId="4" borderId="20" xfId="51" applyFont="1" applyFill="1" applyBorder="1" applyAlignment="1">
      <alignment horizontal="center" vertical="top" wrapText="1"/>
    </xf>
    <xf numFmtId="0" fontId="40" fillId="4" borderId="4" xfId="51" applyFont="1" applyFill="1" applyBorder="1" applyAlignment="1">
      <alignment horizontal="center" vertical="top" wrapText="1"/>
    </xf>
    <xf numFmtId="0" fontId="42" fillId="4" borderId="1" xfId="51" applyFont="1" applyFill="1" applyBorder="1" applyAlignment="1" applyProtection="1">
      <alignment horizontal="center" vertical="top" wrapText="1"/>
      <protection locked="0"/>
    </xf>
    <xf numFmtId="0" fontId="38" fillId="4" borderId="1" xfId="51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top"/>
    </xf>
    <xf numFmtId="0" fontId="37" fillId="0" borderId="1" xfId="0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168" fontId="37" fillId="0" borderId="1" xfId="0" applyNumberFormat="1" applyFont="1" applyFill="1" applyBorder="1" applyAlignment="1">
      <alignment horizontal="center" vertical="top" wrapText="1"/>
    </xf>
    <xf numFmtId="0" fontId="37" fillId="40" borderId="2" xfId="51" applyFont="1" applyFill="1" applyBorder="1" applyAlignment="1">
      <alignment horizontal="center" vertical="top" wrapText="1"/>
    </xf>
    <xf numFmtId="0" fontId="37" fillId="40" borderId="20" xfId="51" applyFont="1" applyFill="1" applyBorder="1" applyAlignment="1">
      <alignment horizontal="center" vertical="top" wrapText="1"/>
    </xf>
    <xf numFmtId="0" fontId="37" fillId="40" borderId="4" xfId="51" applyFont="1" applyFill="1" applyBorder="1" applyAlignment="1">
      <alignment horizontal="center" vertical="top" wrapText="1"/>
    </xf>
  </cellXfs>
  <cellStyles count="6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4"/>
    <cellStyle name="ex83" xfId="63"/>
    <cellStyle name="ex88" xfId="65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7"/>
    <cellStyle name="Обычный 4" xfId="53"/>
    <cellStyle name="Обычный 4 2" xfId="66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99FF99"/>
      <color rgb="FFFF0000"/>
      <color rgb="FF99FF33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Достижение плановых значений показателей государственных программ (К1)</a:t>
            </a:r>
          </a:p>
        </c:rich>
      </c:tx>
    </c:title>
    <c:plotArea>
      <c:layout>
        <c:manualLayout>
          <c:layoutTarget val="inner"/>
          <c:xMode val="edge"/>
          <c:yMode val="edge"/>
          <c:x val="5.8669147846897224E-2"/>
          <c:y val="0.1720736438745136"/>
          <c:w val="0.35720681088386985"/>
          <c:h val="0.79489303297790215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explosion val="5"/>
          <c:dLbls>
            <c:spPr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'Целевые индикаторы'!$Q$4:$U$4</c:f>
            </c:multiLvlStrRef>
          </c:cat>
          <c:val>
            <c:numRef>
              <c:f>'Целевые индикаторы'!$Q$5:$U$5</c:f>
            </c:numRef>
          </c:val>
        </c:ser>
        <c:dLbls>
          <c:showVal val="1"/>
        </c:dLbls>
        <c:firstSliceAng val="0"/>
        <c:holeSize val="67"/>
      </c:doughnutChart>
      <c:spPr>
        <a:scene3d>
          <a:camera prst="orthographicFront"/>
          <a:lightRig rig="threePt" dir="t"/>
        </a:scene3d>
        <a:sp3d>
          <a:bevelT w="190500" h="38100"/>
        </a:sp3d>
      </c:spPr>
    </c:plotArea>
    <c:legend>
      <c:legendPos val="r"/>
      <c:layout>
        <c:manualLayout>
          <c:xMode val="edge"/>
          <c:yMode val="edge"/>
          <c:x val="0.46248503250819123"/>
          <c:y val="0.40515640114121232"/>
          <c:w val="0.5263216852795366"/>
          <c:h val="0.47927409447498881"/>
        </c:manualLayout>
      </c:layout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zero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</a:t>
            </a:r>
            <a:r>
              <a:rPr lang="ru-RU" sz="1400" baseline="0">
                <a:latin typeface="Times New Roman" pitchFamily="18" charset="0"/>
                <a:cs typeface="Times New Roman" pitchFamily="18" charset="0"/>
              </a:rPr>
              <a:t> значениц показателей по сравнению с 2019 годом (К2)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5870647112189705E-2"/>
          <c:y val="7.2787399183004434E-2"/>
        </c:manualLayout>
      </c:layout>
    </c:title>
    <c:plotArea>
      <c:layout>
        <c:manualLayout>
          <c:layoutTarget val="inner"/>
          <c:xMode val="edge"/>
          <c:yMode val="edge"/>
          <c:x val="5.1421483323092224E-2"/>
          <c:y val="0.26721429154792148"/>
          <c:w val="0.35809339482427388"/>
          <c:h val="0.63443818300872734"/>
        </c:manualLayout>
      </c:layout>
      <c:doughnutChart>
        <c:varyColors val="1"/>
        <c:ser>
          <c:idx val="0"/>
          <c:order val="0"/>
          <c:explosion val="4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'Целевые индикаторы'!$X$4:$Z$4</c:f>
            </c:multiLvlStrRef>
          </c:cat>
          <c:val>
            <c:numRef>
              <c:f>'Целевые индикаторы'!$X$5:$Z$5</c:f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3217803021419338"/>
          <c:y val="0.41530713273527331"/>
          <c:w val="0.55549703999504418"/>
          <c:h val="0.2763829247639130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215144</xdr:colOff>
      <xdr:row>77</xdr:row>
      <xdr:rowOff>0</xdr:rowOff>
    </xdr:from>
    <xdr:to>
      <xdr:col>20</xdr:col>
      <xdr:colOff>171818</xdr:colOff>
      <xdr:row>93</xdr:row>
      <xdr:rowOff>43399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164522</xdr:colOff>
      <xdr:row>96</xdr:row>
      <xdr:rowOff>60614</xdr:rowOff>
    </xdr:from>
    <xdr:to>
      <xdr:col>20</xdr:col>
      <xdr:colOff>138545</xdr:colOff>
      <xdr:row>120</xdr:row>
      <xdr:rowOff>17320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AppData\Local\Temp\Rar$DIa3496.34202\&#1055;&#1088;&#1080;&#1083;&#1086;&#1078;&#1077;&#1085;&#1080;&#1103;%20&#1082;%20&#1086;&#1090;&#1095;&#1077;&#1090;&#1091;%20&#1087;&#1086;%20&#1043;&#10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Пок"/>
      <sheetName val="мероприятия"/>
      <sheetName val="2 ПП"/>
      <sheetName val="3 ОКС"/>
      <sheetName val="4. Оценка"/>
    </sheetNames>
    <sheetDataSet>
      <sheetData sheetId="0">
        <row r="1">
          <cell r="T1">
            <v>33</v>
          </cell>
        </row>
      </sheetData>
      <sheetData sheetId="1"/>
      <sheetData sheetId="2"/>
      <sheetData sheetId="3"/>
      <sheetData sheetId="4">
        <row r="9">
          <cell r="D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AI80"/>
  <sheetViews>
    <sheetView showGridLines="0" zoomScaleNormal="100" zoomScaleSheetLayoutView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J77"/>
    </sheetView>
  </sheetViews>
  <sheetFormatPr defaultColWidth="10.140625" defaultRowHeight="11.25" outlineLevelRow="2"/>
  <cols>
    <col min="1" max="1" width="6" style="33" customWidth="1"/>
    <col min="2" max="2" width="36.7109375" style="21" customWidth="1"/>
    <col min="3" max="3" width="9" style="21" customWidth="1"/>
    <col min="4" max="4" width="12.7109375" style="21" customWidth="1"/>
    <col min="5" max="5" width="11.28515625" style="21" customWidth="1"/>
    <col min="6" max="6" width="12.140625" style="21" customWidth="1"/>
    <col min="7" max="7" width="17.85546875" style="21" customWidth="1"/>
    <col min="8" max="8" width="27.85546875" style="21" customWidth="1"/>
    <col min="9" max="9" width="31.5703125" style="21" customWidth="1"/>
    <col min="10" max="10" width="16.42578125" style="35" customWidth="1"/>
    <col min="11" max="11" width="7.42578125" style="25" hidden="1" customWidth="1"/>
    <col min="12" max="12" width="8.140625" style="25" hidden="1" customWidth="1"/>
    <col min="13" max="13" width="7.140625" style="25" hidden="1" customWidth="1"/>
    <col min="14" max="15" width="5.85546875" style="12" hidden="1" customWidth="1"/>
    <col min="16" max="16" width="9.5703125" style="44" hidden="1" customWidth="1"/>
    <col min="17" max="18" width="11.7109375" style="44" hidden="1" customWidth="1"/>
    <col min="19" max="20" width="12.85546875" style="44" hidden="1" customWidth="1"/>
    <col min="21" max="21" width="11.140625" style="44" hidden="1" customWidth="1"/>
    <col min="22" max="23" width="8.42578125" style="12" hidden="1" customWidth="1"/>
    <col min="24" max="26" width="8.42578125" style="39" hidden="1" customWidth="1"/>
    <col min="27" max="27" width="7.5703125" style="19" hidden="1" customWidth="1"/>
    <col min="28" max="28" width="7.5703125" style="20" hidden="1" customWidth="1"/>
    <col min="29" max="29" width="5.42578125" style="21" hidden="1" customWidth="1"/>
    <col min="30" max="35" width="10.140625" style="21" hidden="1" customWidth="1"/>
    <col min="36" max="51" width="10.140625" style="21" customWidth="1"/>
    <col min="52" max="16384" width="10.140625" style="21"/>
  </cols>
  <sheetData>
    <row r="1" spans="1:35" s="8" customFormat="1" ht="12">
      <c r="A1" s="101"/>
      <c r="B1" s="102"/>
      <c r="C1" s="102"/>
      <c r="D1" s="103"/>
      <c r="E1" s="102"/>
      <c r="F1" s="102"/>
      <c r="G1" s="104"/>
      <c r="H1" s="102"/>
      <c r="I1" s="103"/>
      <c r="J1" s="105" t="s">
        <v>187</v>
      </c>
      <c r="K1" s="10"/>
      <c r="L1" s="10"/>
      <c r="M1" s="11"/>
      <c r="N1" s="9"/>
      <c r="O1" s="9"/>
      <c r="P1" s="43"/>
      <c r="Q1" s="44">
        <f>'[1]4. Оценка'!D9</f>
        <v>40</v>
      </c>
      <c r="R1" s="45">
        <f>COUNTIFS(AA9:AA12,"&gt;1,50")</f>
        <v>0</v>
      </c>
      <c r="S1" s="45">
        <f>COUNTIFS(AA9:AA12,"&gt;=0,995",AA9:AA12,"&lt;=1,5")</f>
        <v>0</v>
      </c>
      <c r="T1" s="45">
        <f>COUNTIFS(AA9:AA12,"&gt;=0,85",AA9:AA12,"&lt;0,995")</f>
        <v>0</v>
      </c>
      <c r="U1" s="45">
        <f>COUNTIFS(AA9:AA12,"&lt;0,85")</f>
        <v>0</v>
      </c>
      <c r="V1" s="12">
        <f>Q1</f>
        <v>40</v>
      </c>
      <c r="W1" s="13">
        <f>COUNTA(AB9:AB12)</f>
        <v>0</v>
      </c>
      <c r="X1" s="36">
        <f>COUNTIFS(AB9:AB12,"&gt;=1,01")</f>
        <v>0</v>
      </c>
      <c r="Y1" s="36">
        <f>COUNTIFS(AB9:AB12,"&gt;=0,99",AB9:AB12,"&lt;1,01")</f>
        <v>0</v>
      </c>
      <c r="Z1" s="37">
        <f>COUNTIFS(AB9:AB12,"&lt;0,99")</f>
        <v>0</v>
      </c>
      <c r="AA1" s="14"/>
      <c r="AB1" s="15"/>
      <c r="AI1" s="8">
        <f>SUM(R1:V1)-P1</f>
        <v>40</v>
      </c>
    </row>
    <row r="2" spans="1:35" s="8" customFormat="1" ht="49.5" customHeight="1">
      <c r="A2" s="156" t="s">
        <v>233</v>
      </c>
      <c r="B2" s="156"/>
      <c r="C2" s="156"/>
      <c r="D2" s="156"/>
      <c r="E2" s="156"/>
      <c r="F2" s="156"/>
      <c r="G2" s="156"/>
      <c r="H2" s="156"/>
      <c r="I2" s="156"/>
      <c r="J2" s="106"/>
      <c r="K2" s="1"/>
      <c r="L2" s="1"/>
      <c r="M2" s="1"/>
      <c r="N2" s="9"/>
      <c r="O2" s="9"/>
      <c r="P2" s="43"/>
      <c r="Q2" s="46" t="e">
        <f>Q1/#REF!</f>
        <v>#REF!</v>
      </c>
      <c r="R2" s="46" t="e">
        <f>R1/#REF!</f>
        <v>#REF!</v>
      </c>
      <c r="S2" s="46" t="e">
        <f>S1/#REF!</f>
        <v>#REF!</v>
      </c>
      <c r="T2" s="46" t="e">
        <f>T1/#REF!</f>
        <v>#REF!</v>
      </c>
      <c r="U2" s="46" t="e">
        <f>U1/#REF!</f>
        <v>#REF!</v>
      </c>
      <c r="V2" s="16" t="e">
        <f>V1/#REF!</f>
        <v>#REF!</v>
      </c>
      <c r="W2" s="16" t="e">
        <f>W1/#REF!</f>
        <v>#REF!</v>
      </c>
      <c r="X2" s="38" t="e">
        <f>X1/$W$1</f>
        <v>#DIV/0!</v>
      </c>
      <c r="Y2" s="38" t="e">
        <f>Y1/$W$1</f>
        <v>#DIV/0!</v>
      </c>
      <c r="Z2" s="38" t="e">
        <f>Z1/$W$1</f>
        <v>#DIV/0!</v>
      </c>
      <c r="AA2" s="14"/>
      <c r="AB2" s="15"/>
    </row>
    <row r="3" spans="1:35" s="8" customFormat="1" ht="12">
      <c r="A3" s="157"/>
      <c r="B3" s="157"/>
      <c r="C3" s="157"/>
      <c r="D3" s="157"/>
      <c r="E3" s="157"/>
      <c r="F3" s="157"/>
      <c r="G3" s="157"/>
      <c r="H3" s="157"/>
      <c r="I3" s="157"/>
      <c r="J3" s="107"/>
      <c r="K3" s="2"/>
      <c r="L3" s="3"/>
      <c r="M3" s="4"/>
      <c r="N3" s="9"/>
      <c r="O3" s="9"/>
      <c r="P3" s="43"/>
      <c r="Q3" s="44"/>
      <c r="R3" s="44"/>
      <c r="S3" s="44"/>
      <c r="T3" s="44"/>
      <c r="U3" s="44"/>
      <c r="V3" s="12"/>
      <c r="W3" s="12"/>
      <c r="X3" s="39"/>
      <c r="Y3" s="39"/>
      <c r="Z3" s="39"/>
      <c r="AA3" s="17" t="e">
        <f>AVERAGE(L9:L12)</f>
        <v>#DIV/0!</v>
      </c>
      <c r="AB3" s="17" t="e">
        <f>AVERAGE(M9:M12)</f>
        <v>#DIV/0!</v>
      </c>
    </row>
    <row r="4" spans="1:35" s="8" customFormat="1" ht="67.5">
      <c r="A4" s="158" t="s">
        <v>3</v>
      </c>
      <c r="B4" s="159" t="s">
        <v>30</v>
      </c>
      <c r="C4" s="153" t="s">
        <v>4</v>
      </c>
      <c r="D4" s="153" t="s">
        <v>186</v>
      </c>
      <c r="E4" s="161" t="s">
        <v>31</v>
      </c>
      <c r="F4" s="162"/>
      <c r="G4" s="152" t="s">
        <v>6</v>
      </c>
      <c r="H4" s="153" t="s">
        <v>7</v>
      </c>
      <c r="I4" s="153" t="s">
        <v>8</v>
      </c>
      <c r="J4" s="154" t="s">
        <v>177</v>
      </c>
      <c r="K4" s="149" t="s">
        <v>9</v>
      </c>
      <c r="L4" s="150" t="s">
        <v>10</v>
      </c>
      <c r="M4" s="150" t="s">
        <v>11</v>
      </c>
      <c r="N4" s="9"/>
      <c r="O4" s="9"/>
      <c r="P4" s="47" t="s">
        <v>12</v>
      </c>
      <c r="Q4" s="48" t="s">
        <v>13</v>
      </c>
      <c r="R4" s="49" t="s">
        <v>14</v>
      </c>
      <c r="S4" s="50" t="s">
        <v>15</v>
      </c>
      <c r="T4" s="50" t="s">
        <v>16</v>
      </c>
      <c r="U4" s="50" t="s">
        <v>17</v>
      </c>
      <c r="V4" s="18" t="s">
        <v>13</v>
      </c>
      <c r="X4" s="40" t="s">
        <v>18</v>
      </c>
      <c r="Y4" s="40" t="s">
        <v>26</v>
      </c>
      <c r="Z4" s="40" t="s">
        <v>19</v>
      </c>
      <c r="AA4" s="14"/>
      <c r="AB4" s="15"/>
    </row>
    <row r="5" spans="1:35" ht="24">
      <c r="A5" s="158"/>
      <c r="B5" s="160"/>
      <c r="C5" s="153"/>
      <c r="D5" s="153"/>
      <c r="E5" s="97" t="s">
        <v>95</v>
      </c>
      <c r="F5" s="97" t="s">
        <v>234</v>
      </c>
      <c r="G5" s="152"/>
      <c r="H5" s="153" t="s">
        <v>20</v>
      </c>
      <c r="I5" s="153" t="s">
        <v>20</v>
      </c>
      <c r="J5" s="155" t="s">
        <v>21</v>
      </c>
      <c r="K5" s="149"/>
      <c r="L5" s="150"/>
      <c r="M5" s="150"/>
      <c r="P5" s="47" t="e">
        <f>Q5+R5+S5+T5+U5</f>
        <v>#REF!</v>
      </c>
      <c r="Q5" s="51" t="e">
        <f>Q75</f>
        <v>#REF!</v>
      </c>
      <c r="R5" s="51" t="e">
        <f t="shared" ref="R5:Z5" si="0">R75</f>
        <v>#REF!</v>
      </c>
      <c r="S5" s="51" t="e">
        <f>S75</f>
        <v>#REF!</v>
      </c>
      <c r="T5" s="51" t="e">
        <f>T75</f>
        <v>#REF!</v>
      </c>
      <c r="U5" s="51" t="e">
        <f t="shared" si="0"/>
        <v>#REF!</v>
      </c>
      <c r="V5" s="51" t="e">
        <f>V75</f>
        <v>#REF!</v>
      </c>
      <c r="W5" s="51" t="e">
        <f t="shared" si="0"/>
        <v>#REF!</v>
      </c>
      <c r="X5" s="51" t="e">
        <f t="shared" si="0"/>
        <v>#REF!</v>
      </c>
      <c r="Y5" s="51" t="e">
        <f t="shared" si="0"/>
        <v>#REF!</v>
      </c>
      <c r="Z5" s="51" t="e">
        <f t="shared" si="0"/>
        <v>#REF!</v>
      </c>
    </row>
    <row r="6" spans="1:35" s="8" customFormat="1" ht="40.5" customHeight="1">
      <c r="A6" s="108">
        <v>1</v>
      </c>
      <c r="B6" s="151" t="s">
        <v>46</v>
      </c>
      <c r="C6" s="151"/>
      <c r="D6" s="151"/>
      <c r="E6" s="151"/>
      <c r="F6" s="151"/>
      <c r="G6" s="109"/>
      <c r="H6" s="110"/>
      <c r="I6" s="111"/>
      <c r="J6" s="112"/>
      <c r="K6" s="22"/>
      <c r="L6" s="11"/>
      <c r="M6" s="11"/>
      <c r="N6" s="9"/>
      <c r="O6" s="9"/>
      <c r="P6" s="52">
        <f>Q6+R6+S6+T6+U6</f>
        <v>4</v>
      </c>
      <c r="Q6" s="43">
        <v>4</v>
      </c>
      <c r="R6" s="52">
        <f>COUNTIFS(AA9:AA12,"&gt;1,50")</f>
        <v>0</v>
      </c>
      <c r="S6" s="52">
        <f>COUNTIFS(AA9:AA12,"&gt;=0,995",AA9:AA12,"&lt;=1,5")</f>
        <v>0</v>
      </c>
      <c r="T6" s="52">
        <f>COUNTIFS(AA9:AA12,"&gt;=0,85",AA9:AA12,"&lt;0,995")</f>
        <v>0</v>
      </c>
      <c r="U6" s="52">
        <f>COUNTIFS(AA9:AA12,"&lt;0,85")</f>
        <v>0</v>
      </c>
      <c r="V6" s="9">
        <v>4</v>
      </c>
      <c r="X6" s="41">
        <f>COUNTIFS(AB9:AB12,"&gt;=1,01")</f>
        <v>0</v>
      </c>
      <c r="Y6" s="41">
        <f>COUNTIFS(AB9:AB12,"&gt;=0,99",AB9:AB12,"&lt;1,01")</f>
        <v>0</v>
      </c>
      <c r="Z6" s="42">
        <f>COUNTIFS(AB9:AB12,"&lt;0,99")</f>
        <v>0</v>
      </c>
      <c r="AA6" s="24"/>
      <c r="AB6" s="24"/>
      <c r="AI6" s="8">
        <f>SUM(R6:V6)-P6</f>
        <v>0</v>
      </c>
    </row>
    <row r="7" spans="1:35" s="8" customFormat="1" ht="12">
      <c r="A7" s="108"/>
      <c r="B7" s="146" t="s">
        <v>32</v>
      </c>
      <c r="C7" s="147"/>
      <c r="D7" s="147"/>
      <c r="E7" s="147"/>
      <c r="F7" s="148"/>
      <c r="G7" s="109"/>
      <c r="H7" s="110"/>
      <c r="I7" s="111"/>
      <c r="J7" s="112"/>
      <c r="K7" s="22"/>
      <c r="L7" s="11"/>
      <c r="M7" s="11"/>
      <c r="N7" s="9"/>
      <c r="O7" s="9"/>
      <c r="P7" s="53"/>
      <c r="Q7" s="43"/>
      <c r="R7" s="53"/>
      <c r="S7" s="53"/>
      <c r="T7" s="53"/>
      <c r="U7" s="53"/>
      <c r="V7" s="9"/>
      <c r="X7" s="54"/>
      <c r="Y7" s="54"/>
      <c r="Z7" s="54"/>
      <c r="AA7" s="24"/>
      <c r="AB7" s="24"/>
    </row>
    <row r="8" spans="1:35" s="8" customFormat="1" ht="24.75" customHeight="1">
      <c r="A8" s="108"/>
      <c r="B8" s="146" t="s">
        <v>65</v>
      </c>
      <c r="C8" s="147"/>
      <c r="D8" s="147"/>
      <c r="E8" s="147"/>
      <c r="F8" s="148"/>
      <c r="G8" s="109"/>
      <c r="H8" s="110"/>
      <c r="I8" s="111"/>
      <c r="J8" s="112"/>
      <c r="K8" s="22"/>
      <c r="L8" s="11"/>
      <c r="M8" s="11"/>
      <c r="N8" s="9"/>
      <c r="O8" s="9"/>
      <c r="P8" s="53"/>
      <c r="Q8" s="43"/>
      <c r="R8" s="53"/>
      <c r="S8" s="53"/>
      <c r="T8" s="53"/>
      <c r="U8" s="53"/>
      <c r="V8" s="9"/>
      <c r="X8" s="54"/>
      <c r="Y8" s="54"/>
      <c r="Z8" s="54"/>
      <c r="AA8" s="24"/>
      <c r="AB8" s="24"/>
    </row>
    <row r="9" spans="1:35" ht="86.25" customHeight="1" outlineLevel="2">
      <c r="A9" s="89" t="s">
        <v>28</v>
      </c>
      <c r="B9" s="90" t="s">
        <v>48</v>
      </c>
      <c r="C9" s="91" t="s">
        <v>49</v>
      </c>
      <c r="D9" s="92" t="s">
        <v>22</v>
      </c>
      <c r="E9" s="91">
        <v>26.8</v>
      </c>
      <c r="F9" s="113">
        <v>34.799999999999997</v>
      </c>
      <c r="G9" s="93">
        <f>F9/E9</f>
        <v>1.2985074626865669</v>
      </c>
      <c r="H9" s="94" t="s">
        <v>252</v>
      </c>
      <c r="I9" s="94"/>
      <c r="J9" s="94" t="s">
        <v>90</v>
      </c>
      <c r="K9" s="23"/>
      <c r="L9" s="5"/>
      <c r="M9" s="5"/>
      <c r="AA9" s="24"/>
      <c r="AB9" s="24"/>
    </row>
    <row r="10" spans="1:35" ht="51" customHeight="1" outlineLevel="2">
      <c r="A10" s="89" t="s">
        <v>29</v>
      </c>
      <c r="B10" s="90" t="s">
        <v>50</v>
      </c>
      <c r="C10" s="91" t="s">
        <v>49</v>
      </c>
      <c r="D10" s="92" t="s">
        <v>22</v>
      </c>
      <c r="E10" s="91">
        <v>3.69</v>
      </c>
      <c r="F10" s="113">
        <v>3.97</v>
      </c>
      <c r="G10" s="93">
        <f>F10/E10</f>
        <v>1.075880758807588</v>
      </c>
      <c r="H10" s="94" t="s">
        <v>252</v>
      </c>
      <c r="I10" s="94"/>
      <c r="J10" s="94" t="s">
        <v>44</v>
      </c>
      <c r="K10" s="23"/>
      <c r="L10" s="5"/>
      <c r="M10" s="5"/>
      <c r="AA10" s="24"/>
      <c r="AB10" s="24"/>
    </row>
    <row r="11" spans="1:35" ht="51" customHeight="1" outlineLevel="2">
      <c r="A11" s="89" t="s">
        <v>0</v>
      </c>
      <c r="B11" s="90" t="s">
        <v>51</v>
      </c>
      <c r="C11" s="91" t="s">
        <v>49</v>
      </c>
      <c r="D11" s="92" t="s">
        <v>22</v>
      </c>
      <c r="E11" s="91">
        <v>11.5</v>
      </c>
      <c r="F11" s="91">
        <v>11.5</v>
      </c>
      <c r="G11" s="93">
        <f t="shared" ref="G11" si="1">F11/E11</f>
        <v>1</v>
      </c>
      <c r="H11" s="94" t="s">
        <v>252</v>
      </c>
      <c r="I11" s="94"/>
      <c r="J11" s="94" t="s">
        <v>44</v>
      </c>
      <c r="K11" s="23"/>
      <c r="L11" s="5"/>
      <c r="M11" s="5"/>
      <c r="AA11" s="24"/>
      <c r="AB11" s="24"/>
    </row>
    <row r="12" spans="1:35" ht="108.75" customHeight="1" outlineLevel="2">
      <c r="A12" s="89" t="s">
        <v>1</v>
      </c>
      <c r="B12" s="90" t="s">
        <v>53</v>
      </c>
      <c r="C12" s="91" t="s">
        <v>52</v>
      </c>
      <c r="D12" s="92" t="s">
        <v>22</v>
      </c>
      <c r="E12" s="91">
        <v>6.1</v>
      </c>
      <c r="F12" s="95">
        <v>5.1929999999999996</v>
      </c>
      <c r="G12" s="93">
        <f t="shared" ref="G12" si="2">F12/E12</f>
        <v>0.85131147540983609</v>
      </c>
      <c r="H12" s="94" t="s">
        <v>253</v>
      </c>
      <c r="I12" s="94"/>
      <c r="J12" s="94" t="s">
        <v>44</v>
      </c>
      <c r="K12" s="23"/>
      <c r="L12" s="5"/>
      <c r="M12" s="5"/>
      <c r="AA12" s="24"/>
      <c r="AB12" s="24"/>
    </row>
    <row r="13" spans="1:35" ht="86.25" customHeight="1" outlineLevel="2">
      <c r="A13" s="89" t="s">
        <v>2</v>
      </c>
      <c r="B13" s="114" t="s">
        <v>96</v>
      </c>
      <c r="C13" s="91" t="s">
        <v>56</v>
      </c>
      <c r="D13" s="92" t="s">
        <v>22</v>
      </c>
      <c r="E13" s="91">
        <v>360</v>
      </c>
      <c r="F13" s="91">
        <v>369.976</v>
      </c>
      <c r="G13" s="93">
        <f t="shared" ref="G13:G27" si="3">F13/E13</f>
        <v>1.027711111111111</v>
      </c>
      <c r="H13" s="94" t="s">
        <v>252</v>
      </c>
      <c r="I13" s="94"/>
      <c r="J13" s="94" t="s">
        <v>44</v>
      </c>
      <c r="K13" s="55"/>
      <c r="L13" s="56"/>
      <c r="M13" s="56"/>
      <c r="AA13" s="24"/>
      <c r="AB13" s="24"/>
    </row>
    <row r="14" spans="1:35" ht="36.75" customHeight="1" outlineLevel="2">
      <c r="A14" s="89" t="s">
        <v>54</v>
      </c>
      <c r="B14" s="90" t="s">
        <v>58</v>
      </c>
      <c r="C14" s="91" t="s">
        <v>59</v>
      </c>
      <c r="D14" s="92" t="s">
        <v>22</v>
      </c>
      <c r="E14" s="91">
        <v>0.37</v>
      </c>
      <c r="F14" s="91">
        <v>0.48299999999999998</v>
      </c>
      <c r="G14" s="93">
        <f t="shared" si="3"/>
        <v>1.3054054054054054</v>
      </c>
      <c r="H14" s="94" t="s">
        <v>235</v>
      </c>
      <c r="I14" s="94"/>
      <c r="J14" s="94" t="s">
        <v>44</v>
      </c>
      <c r="K14" s="55"/>
      <c r="L14" s="56"/>
      <c r="M14" s="56"/>
      <c r="AA14" s="24"/>
      <c r="AB14" s="24"/>
    </row>
    <row r="15" spans="1:35" ht="48" customHeight="1" outlineLevel="2">
      <c r="A15" s="89" t="s">
        <v>55</v>
      </c>
      <c r="B15" s="90" t="s">
        <v>69</v>
      </c>
      <c r="C15" s="91" t="s">
        <v>47</v>
      </c>
      <c r="D15" s="92" t="s">
        <v>22</v>
      </c>
      <c r="E15" s="91">
        <v>35.299999999999997</v>
      </c>
      <c r="F15" s="91">
        <v>42.5</v>
      </c>
      <c r="G15" s="93">
        <f t="shared" ref="G15:G22" si="4">F15/E15</f>
        <v>1.2039660056657224</v>
      </c>
      <c r="H15" s="94" t="s">
        <v>250</v>
      </c>
      <c r="I15" s="94"/>
      <c r="J15" s="94" t="s">
        <v>44</v>
      </c>
      <c r="K15" s="55"/>
      <c r="L15" s="56"/>
      <c r="M15" s="56"/>
      <c r="AA15" s="24"/>
      <c r="AB15" s="24"/>
    </row>
    <row r="16" spans="1:35" ht="46.5" customHeight="1" outlineLevel="2">
      <c r="A16" s="89" t="s">
        <v>57</v>
      </c>
      <c r="B16" s="90" t="s">
        <v>70</v>
      </c>
      <c r="C16" s="91" t="s">
        <v>47</v>
      </c>
      <c r="D16" s="92" t="s">
        <v>22</v>
      </c>
      <c r="E16" s="91">
        <v>0.26</v>
      </c>
      <c r="F16" s="91">
        <v>0.29499999999999998</v>
      </c>
      <c r="G16" s="93">
        <f t="shared" si="4"/>
        <v>1.1346153846153846</v>
      </c>
      <c r="H16" s="94" t="s">
        <v>250</v>
      </c>
      <c r="I16" s="94"/>
      <c r="J16" s="94" t="s">
        <v>44</v>
      </c>
      <c r="K16" s="55"/>
      <c r="L16" s="56"/>
      <c r="M16" s="56"/>
      <c r="AA16" s="24"/>
      <c r="AB16" s="24"/>
    </row>
    <row r="17" spans="1:28" ht="134.25" customHeight="1" outlineLevel="2">
      <c r="A17" s="89" t="s">
        <v>60</v>
      </c>
      <c r="B17" s="90" t="s">
        <v>237</v>
      </c>
      <c r="C17" s="91" t="s">
        <v>47</v>
      </c>
      <c r="D17" s="92" t="s">
        <v>22</v>
      </c>
      <c r="E17" s="91">
        <v>0.49</v>
      </c>
      <c r="F17" s="91">
        <v>0.38300000000000001</v>
      </c>
      <c r="G17" s="93">
        <f t="shared" si="4"/>
        <v>0.78163265306122454</v>
      </c>
      <c r="H17" s="94" t="s">
        <v>293</v>
      </c>
      <c r="I17" s="94"/>
      <c r="J17" s="94" t="s">
        <v>44</v>
      </c>
      <c r="K17" s="55"/>
      <c r="L17" s="56"/>
      <c r="M17" s="56"/>
      <c r="AA17" s="24"/>
      <c r="AB17" s="24"/>
    </row>
    <row r="18" spans="1:28" ht="59.25" customHeight="1" outlineLevel="2">
      <c r="A18" s="89" t="s">
        <v>61</v>
      </c>
      <c r="B18" s="90" t="s">
        <v>238</v>
      </c>
      <c r="C18" s="91" t="s">
        <v>47</v>
      </c>
      <c r="D18" s="92" t="s">
        <v>22</v>
      </c>
      <c r="E18" s="91">
        <v>21</v>
      </c>
      <c r="F18" s="91">
        <v>26.503</v>
      </c>
      <c r="G18" s="93">
        <f t="shared" si="4"/>
        <v>1.2620476190476191</v>
      </c>
      <c r="H18" s="94" t="s">
        <v>254</v>
      </c>
      <c r="I18" s="94"/>
      <c r="J18" s="94" t="s">
        <v>44</v>
      </c>
      <c r="K18" s="55"/>
      <c r="L18" s="56"/>
      <c r="M18" s="56"/>
      <c r="AA18" s="24"/>
      <c r="AB18" s="24"/>
    </row>
    <row r="19" spans="1:28" ht="57" customHeight="1" outlineLevel="2">
      <c r="A19" s="89" t="s">
        <v>62</v>
      </c>
      <c r="B19" s="90" t="s">
        <v>239</v>
      </c>
      <c r="C19" s="91" t="s">
        <v>47</v>
      </c>
      <c r="D19" s="92" t="s">
        <v>22</v>
      </c>
      <c r="E19" s="91">
        <v>31</v>
      </c>
      <c r="F19" s="91">
        <v>31.167999999999999</v>
      </c>
      <c r="G19" s="93">
        <f t="shared" si="4"/>
        <v>1.0054193548387096</v>
      </c>
      <c r="H19" s="94" t="s">
        <v>254</v>
      </c>
      <c r="I19" s="94"/>
      <c r="J19" s="94" t="s">
        <v>44</v>
      </c>
      <c r="K19" s="55"/>
      <c r="L19" s="56"/>
      <c r="M19" s="56"/>
      <c r="AA19" s="24"/>
      <c r="AB19" s="24"/>
    </row>
    <row r="20" spans="1:28" ht="69" customHeight="1" outlineLevel="2">
      <c r="A20" s="89" t="s">
        <v>64</v>
      </c>
      <c r="B20" s="90" t="s">
        <v>240</v>
      </c>
      <c r="C20" s="91" t="s">
        <v>47</v>
      </c>
      <c r="D20" s="92" t="s">
        <v>22</v>
      </c>
      <c r="E20" s="91">
        <v>0.30049999999999999</v>
      </c>
      <c r="F20" s="91">
        <v>0.30099999999999999</v>
      </c>
      <c r="G20" s="93">
        <f t="shared" si="4"/>
        <v>1.0016638935108153</v>
      </c>
      <c r="H20" s="94" t="s">
        <v>254</v>
      </c>
      <c r="I20" s="94"/>
      <c r="J20" s="94" t="s">
        <v>44</v>
      </c>
      <c r="K20" s="55"/>
      <c r="L20" s="56"/>
      <c r="M20" s="56"/>
      <c r="AA20" s="24"/>
      <c r="AB20" s="24"/>
    </row>
    <row r="21" spans="1:28" ht="74.25" customHeight="1" outlineLevel="2">
      <c r="A21" s="89" t="s">
        <v>66</v>
      </c>
      <c r="B21" s="90" t="s">
        <v>241</v>
      </c>
      <c r="C21" s="91" t="s">
        <v>47</v>
      </c>
      <c r="D21" s="92" t="s">
        <v>22</v>
      </c>
      <c r="E21" s="91">
        <v>7.1300000000000002E-2</v>
      </c>
      <c r="F21" s="91">
        <v>7.2300000000000003E-2</v>
      </c>
      <c r="G21" s="93">
        <f t="shared" si="4"/>
        <v>1.0140252454417953</v>
      </c>
      <c r="H21" s="94" t="s">
        <v>254</v>
      </c>
      <c r="I21" s="94"/>
      <c r="J21" s="94" t="s">
        <v>44</v>
      </c>
      <c r="K21" s="55"/>
      <c r="L21" s="56"/>
      <c r="M21" s="56"/>
      <c r="AA21" s="24"/>
      <c r="AB21" s="24"/>
    </row>
    <row r="22" spans="1:28" ht="57.75" customHeight="1" outlineLevel="2">
      <c r="A22" s="89" t="s">
        <v>67</v>
      </c>
      <c r="B22" s="90" t="s">
        <v>242</v>
      </c>
      <c r="C22" s="91" t="s">
        <v>56</v>
      </c>
      <c r="D22" s="92" t="s">
        <v>22</v>
      </c>
      <c r="E22" s="91">
        <v>0.48</v>
      </c>
      <c r="F22" s="91">
        <v>0.86</v>
      </c>
      <c r="G22" s="93">
        <f t="shared" si="4"/>
        <v>1.7916666666666667</v>
      </c>
      <c r="H22" s="94" t="s">
        <v>254</v>
      </c>
      <c r="I22" s="94"/>
      <c r="J22" s="94" t="s">
        <v>44</v>
      </c>
      <c r="K22" s="55"/>
      <c r="L22" s="56"/>
      <c r="M22" s="56"/>
      <c r="AA22" s="24"/>
      <c r="AB22" s="24"/>
    </row>
    <row r="23" spans="1:28" ht="59.25" customHeight="1" outlineLevel="2">
      <c r="A23" s="89" t="s">
        <v>68</v>
      </c>
      <c r="B23" s="114" t="s">
        <v>243</v>
      </c>
      <c r="C23" s="91" t="s">
        <v>56</v>
      </c>
      <c r="D23" s="92" t="s">
        <v>22</v>
      </c>
      <c r="E23" s="91">
        <v>0.56799999999999995</v>
      </c>
      <c r="F23" s="91">
        <v>0.78200000000000003</v>
      </c>
      <c r="G23" s="93">
        <f t="shared" si="3"/>
        <v>1.376760563380282</v>
      </c>
      <c r="H23" s="94" t="s">
        <v>254</v>
      </c>
      <c r="I23" s="94"/>
      <c r="J23" s="94" t="s">
        <v>44</v>
      </c>
      <c r="K23" s="55"/>
      <c r="L23" s="56"/>
      <c r="M23" s="56"/>
      <c r="AA23" s="24"/>
      <c r="AB23" s="24"/>
    </row>
    <row r="24" spans="1:28" ht="27.75" customHeight="1" outlineLevel="2">
      <c r="A24" s="108"/>
      <c r="B24" s="146" t="s">
        <v>33</v>
      </c>
      <c r="C24" s="147"/>
      <c r="D24" s="147"/>
      <c r="E24" s="147"/>
      <c r="F24" s="148"/>
      <c r="G24" s="109"/>
      <c r="H24" s="110"/>
      <c r="I24" s="111"/>
      <c r="J24" s="112"/>
      <c r="K24" s="55"/>
      <c r="L24" s="56"/>
      <c r="M24" s="56"/>
      <c r="AA24" s="24"/>
      <c r="AB24" s="24"/>
    </row>
    <row r="25" spans="1:28" ht="60.75" customHeight="1" outlineLevel="2">
      <c r="A25" s="89" t="s">
        <v>28</v>
      </c>
      <c r="B25" s="90" t="s">
        <v>97</v>
      </c>
      <c r="C25" s="91" t="s">
        <v>56</v>
      </c>
      <c r="D25" s="92" t="s">
        <v>22</v>
      </c>
      <c r="E25" s="91">
        <v>1E-3</v>
      </c>
      <c r="F25" s="91">
        <v>1E-3</v>
      </c>
      <c r="G25" s="93">
        <f t="shared" si="3"/>
        <v>1</v>
      </c>
      <c r="H25" s="94" t="s">
        <v>255</v>
      </c>
      <c r="I25" s="94"/>
      <c r="J25" s="94" t="s">
        <v>44</v>
      </c>
      <c r="K25" s="55"/>
      <c r="L25" s="56"/>
      <c r="M25" s="56"/>
      <c r="AA25" s="24"/>
      <c r="AB25" s="24"/>
    </row>
    <row r="26" spans="1:28" ht="84.75" customHeight="1" outlineLevel="2">
      <c r="A26" s="89" t="s">
        <v>29</v>
      </c>
      <c r="B26" s="114" t="s">
        <v>98</v>
      </c>
      <c r="C26" s="91" t="s">
        <v>49</v>
      </c>
      <c r="D26" s="92" t="s">
        <v>22</v>
      </c>
      <c r="E26" s="91">
        <v>8</v>
      </c>
      <c r="F26" s="91">
        <v>8</v>
      </c>
      <c r="G26" s="93">
        <f t="shared" si="3"/>
        <v>1</v>
      </c>
      <c r="H26" s="94" t="s">
        <v>255</v>
      </c>
      <c r="I26" s="94"/>
      <c r="J26" s="94" t="s">
        <v>44</v>
      </c>
      <c r="K26" s="55"/>
      <c r="L26" s="56"/>
      <c r="M26" s="56"/>
      <c r="AA26" s="24"/>
      <c r="AB26" s="24"/>
    </row>
    <row r="27" spans="1:28" ht="73.5" customHeight="1" outlineLevel="2">
      <c r="A27" s="89" t="s">
        <v>0</v>
      </c>
      <c r="B27" s="90" t="s">
        <v>99</v>
      </c>
      <c r="C27" s="91" t="s">
        <v>49</v>
      </c>
      <c r="D27" s="92" t="s">
        <v>22</v>
      </c>
      <c r="E27" s="91">
        <v>8</v>
      </c>
      <c r="F27" s="91">
        <v>8</v>
      </c>
      <c r="G27" s="93">
        <f t="shared" si="3"/>
        <v>1</v>
      </c>
      <c r="H27" s="94" t="s">
        <v>255</v>
      </c>
      <c r="I27" s="94"/>
      <c r="J27" s="94" t="s">
        <v>44</v>
      </c>
      <c r="K27" s="55"/>
      <c r="L27" s="56"/>
      <c r="M27" s="56"/>
      <c r="AA27" s="24"/>
      <c r="AB27" s="24"/>
    </row>
    <row r="28" spans="1:28" ht="170.25" customHeight="1" outlineLevel="2">
      <c r="A28" s="89" t="s">
        <v>1</v>
      </c>
      <c r="B28" s="114" t="s">
        <v>71</v>
      </c>
      <c r="C28" s="91" t="s">
        <v>56</v>
      </c>
      <c r="D28" s="92" t="s">
        <v>22</v>
      </c>
      <c r="E28" s="91">
        <v>8.5000000000000006E-2</v>
      </c>
      <c r="F28" s="91">
        <v>1.2E-2</v>
      </c>
      <c r="G28" s="93">
        <f t="shared" ref="G28:G41" si="5">F28/E28</f>
        <v>0.14117647058823529</v>
      </c>
      <c r="H28" s="94" t="s">
        <v>294</v>
      </c>
      <c r="I28" s="94"/>
      <c r="J28" s="94" t="s">
        <v>44</v>
      </c>
      <c r="K28" s="55"/>
      <c r="L28" s="56"/>
      <c r="M28" s="56"/>
      <c r="AA28" s="24"/>
      <c r="AB28" s="24"/>
    </row>
    <row r="29" spans="1:28" ht="73.5" customHeight="1" outlineLevel="2">
      <c r="A29" s="89" t="s">
        <v>2</v>
      </c>
      <c r="B29" s="90" t="s">
        <v>72</v>
      </c>
      <c r="C29" s="91" t="s">
        <v>47</v>
      </c>
      <c r="D29" s="92" t="s">
        <v>22</v>
      </c>
      <c r="E29" s="91">
        <v>113.07</v>
      </c>
      <c r="F29" s="91">
        <v>182.756</v>
      </c>
      <c r="G29" s="93">
        <f t="shared" si="5"/>
        <v>1.6163084814716548</v>
      </c>
      <c r="H29" s="94" t="s">
        <v>256</v>
      </c>
      <c r="I29" s="94"/>
      <c r="J29" s="94" t="s">
        <v>44</v>
      </c>
      <c r="K29" s="55"/>
      <c r="L29" s="56"/>
      <c r="M29" s="56"/>
      <c r="AA29" s="24"/>
      <c r="AB29" s="24"/>
    </row>
    <row r="30" spans="1:28" ht="61.5" customHeight="1" outlineLevel="2">
      <c r="A30" s="89" t="s">
        <v>54</v>
      </c>
      <c r="B30" s="90" t="s">
        <v>100</v>
      </c>
      <c r="C30" s="91" t="s">
        <v>63</v>
      </c>
      <c r="D30" s="92" t="s">
        <v>22</v>
      </c>
      <c r="E30" s="91">
        <v>3</v>
      </c>
      <c r="F30" s="91">
        <v>3</v>
      </c>
      <c r="G30" s="93">
        <f t="shared" ref="G30:G31" si="6">F30/E30</f>
        <v>1</v>
      </c>
      <c r="H30" s="94" t="s">
        <v>257</v>
      </c>
      <c r="I30" s="94"/>
      <c r="J30" s="94" t="s">
        <v>44</v>
      </c>
      <c r="K30" s="55"/>
      <c r="L30" s="56"/>
      <c r="M30" s="56"/>
      <c r="AA30" s="24"/>
      <c r="AB30" s="24"/>
    </row>
    <row r="31" spans="1:28" ht="91.5" customHeight="1" outlineLevel="2">
      <c r="A31" s="89" t="s">
        <v>55</v>
      </c>
      <c r="B31" s="90" t="s">
        <v>92</v>
      </c>
      <c r="C31" s="91" t="s">
        <v>63</v>
      </c>
      <c r="D31" s="92" t="s">
        <v>22</v>
      </c>
      <c r="E31" s="91">
        <v>2000</v>
      </c>
      <c r="F31" s="95">
        <v>2387</v>
      </c>
      <c r="G31" s="93">
        <f t="shared" si="6"/>
        <v>1.1935</v>
      </c>
      <c r="H31" s="94" t="s">
        <v>250</v>
      </c>
      <c r="I31" s="94"/>
      <c r="J31" s="94" t="s">
        <v>44</v>
      </c>
      <c r="K31" s="55"/>
      <c r="L31" s="56"/>
      <c r="M31" s="56"/>
      <c r="AA31" s="24"/>
      <c r="AB31" s="24"/>
    </row>
    <row r="32" spans="1:28" ht="92.25" customHeight="1" outlineLevel="2">
      <c r="A32" s="89" t="s">
        <v>57</v>
      </c>
      <c r="B32" s="90" t="s">
        <v>93</v>
      </c>
      <c r="C32" s="91" t="s">
        <v>63</v>
      </c>
      <c r="D32" s="92" t="s">
        <v>22</v>
      </c>
      <c r="E32" s="91">
        <v>36</v>
      </c>
      <c r="F32" s="95">
        <v>36</v>
      </c>
      <c r="G32" s="93">
        <f t="shared" si="5"/>
        <v>1</v>
      </c>
      <c r="H32" s="94" t="s">
        <v>250</v>
      </c>
      <c r="I32" s="94"/>
      <c r="J32" s="94" t="s">
        <v>44</v>
      </c>
      <c r="K32" s="55"/>
      <c r="L32" s="56"/>
      <c r="M32" s="56"/>
      <c r="AA32" s="24"/>
      <c r="AB32" s="24"/>
    </row>
    <row r="33" spans="1:28" ht="89.25" customHeight="1" outlineLevel="2">
      <c r="A33" s="89" t="s">
        <v>60</v>
      </c>
      <c r="B33" s="90" t="s">
        <v>101</v>
      </c>
      <c r="C33" s="91" t="s">
        <v>47</v>
      </c>
      <c r="D33" s="92" t="s">
        <v>22</v>
      </c>
      <c r="E33" s="91">
        <v>90</v>
      </c>
      <c r="F33" s="91">
        <v>95</v>
      </c>
      <c r="G33" s="93">
        <f t="shared" si="5"/>
        <v>1.0555555555555556</v>
      </c>
      <c r="H33" s="94" t="s">
        <v>258</v>
      </c>
      <c r="I33" s="94"/>
      <c r="J33" s="94" t="s">
        <v>44</v>
      </c>
      <c r="K33" s="55"/>
      <c r="L33" s="56"/>
      <c r="M33" s="56"/>
      <c r="AA33" s="24"/>
      <c r="AB33" s="24"/>
    </row>
    <row r="34" spans="1:28" ht="19.5" customHeight="1" outlineLevel="2">
      <c r="A34" s="108"/>
      <c r="B34" s="146" t="s">
        <v>35</v>
      </c>
      <c r="C34" s="147"/>
      <c r="D34" s="147"/>
      <c r="E34" s="147"/>
      <c r="F34" s="148"/>
      <c r="G34" s="109"/>
      <c r="H34" s="110"/>
      <c r="I34" s="111"/>
      <c r="J34" s="112"/>
      <c r="K34" s="55"/>
      <c r="L34" s="56"/>
      <c r="M34" s="56"/>
      <c r="AA34" s="24"/>
      <c r="AB34" s="24"/>
    </row>
    <row r="35" spans="1:28" ht="24" customHeight="1" outlineLevel="2">
      <c r="A35" s="108"/>
      <c r="B35" s="146" t="s">
        <v>36</v>
      </c>
      <c r="C35" s="147"/>
      <c r="D35" s="147"/>
      <c r="E35" s="147"/>
      <c r="F35" s="148"/>
      <c r="G35" s="109"/>
      <c r="H35" s="110"/>
      <c r="I35" s="111"/>
      <c r="J35" s="112"/>
      <c r="K35" s="55"/>
      <c r="L35" s="56"/>
      <c r="M35" s="56"/>
      <c r="AA35" s="24"/>
      <c r="AB35" s="24"/>
    </row>
    <row r="36" spans="1:28" ht="84" outlineLevel="2">
      <c r="A36" s="89" t="s">
        <v>28</v>
      </c>
      <c r="B36" s="90" t="s">
        <v>108</v>
      </c>
      <c r="C36" s="91" t="s">
        <v>73</v>
      </c>
      <c r="D36" s="92" t="s">
        <v>22</v>
      </c>
      <c r="E36" s="91">
        <v>423</v>
      </c>
      <c r="F36" s="100">
        <v>423</v>
      </c>
      <c r="G36" s="93">
        <f t="shared" si="5"/>
        <v>1</v>
      </c>
      <c r="H36" s="94" t="s">
        <v>259</v>
      </c>
      <c r="I36" s="94"/>
      <c r="J36" s="94" t="s">
        <v>44</v>
      </c>
      <c r="K36" s="55"/>
      <c r="L36" s="56"/>
      <c r="M36" s="56"/>
      <c r="AA36" s="24"/>
      <c r="AB36" s="24"/>
    </row>
    <row r="37" spans="1:28" ht="49.5" customHeight="1" outlineLevel="2">
      <c r="A37" s="89" t="s">
        <v>29</v>
      </c>
      <c r="B37" s="90" t="s">
        <v>109</v>
      </c>
      <c r="C37" s="91" t="s">
        <v>74</v>
      </c>
      <c r="D37" s="92" t="s">
        <v>22</v>
      </c>
      <c r="E37" s="91">
        <v>0.85299999999999998</v>
      </c>
      <c r="F37" s="100">
        <v>0.85299999999999998</v>
      </c>
      <c r="G37" s="93">
        <f t="shared" si="5"/>
        <v>1</v>
      </c>
      <c r="H37" s="94" t="s">
        <v>260</v>
      </c>
      <c r="I37" s="94"/>
      <c r="J37" s="94" t="s">
        <v>45</v>
      </c>
      <c r="K37" s="55"/>
      <c r="L37" s="56"/>
      <c r="M37" s="56"/>
      <c r="AA37" s="24"/>
      <c r="AB37" s="24"/>
    </row>
    <row r="38" spans="1:28" ht="61.5" customHeight="1" outlineLevel="2">
      <c r="A38" s="89" t="s">
        <v>0</v>
      </c>
      <c r="B38" s="90" t="s">
        <v>75</v>
      </c>
      <c r="C38" s="91" t="s">
        <v>63</v>
      </c>
      <c r="D38" s="92" t="s">
        <v>22</v>
      </c>
      <c r="E38" s="91">
        <v>16000</v>
      </c>
      <c r="F38" s="99">
        <v>17008</v>
      </c>
      <c r="G38" s="93">
        <f t="shared" si="5"/>
        <v>1.0629999999999999</v>
      </c>
      <c r="H38" s="94" t="s">
        <v>236</v>
      </c>
      <c r="I38" s="94"/>
      <c r="J38" s="94" t="s">
        <v>44</v>
      </c>
      <c r="K38" s="55"/>
      <c r="L38" s="56"/>
      <c r="M38" s="56"/>
      <c r="AA38" s="24"/>
      <c r="AB38" s="24"/>
    </row>
    <row r="39" spans="1:28" ht="37.5" customHeight="1" outlineLevel="2">
      <c r="A39" s="89" t="s">
        <v>1</v>
      </c>
      <c r="B39" s="90" t="s">
        <v>76</v>
      </c>
      <c r="C39" s="91" t="s">
        <v>63</v>
      </c>
      <c r="D39" s="92" t="s">
        <v>22</v>
      </c>
      <c r="E39" s="91">
        <v>10500</v>
      </c>
      <c r="F39" s="99">
        <v>11202</v>
      </c>
      <c r="G39" s="93">
        <f t="shared" si="5"/>
        <v>1.0668571428571429</v>
      </c>
      <c r="H39" s="94" t="s">
        <v>236</v>
      </c>
      <c r="I39" s="94"/>
      <c r="J39" s="94" t="s">
        <v>44</v>
      </c>
      <c r="K39" s="55"/>
      <c r="L39" s="56"/>
      <c r="M39" s="56"/>
      <c r="AA39" s="24"/>
      <c r="AB39" s="24"/>
    </row>
    <row r="40" spans="1:28" ht="48" outlineLevel="2">
      <c r="A40" s="89" t="s">
        <v>2</v>
      </c>
      <c r="B40" s="90" t="s">
        <v>77</v>
      </c>
      <c r="C40" s="91" t="s">
        <v>78</v>
      </c>
      <c r="D40" s="92" t="s">
        <v>22</v>
      </c>
      <c r="E40" s="91">
        <v>765</v>
      </c>
      <c r="F40" s="100">
        <v>808.4</v>
      </c>
      <c r="G40" s="93">
        <f t="shared" si="5"/>
        <v>1.0567320261437909</v>
      </c>
      <c r="H40" s="94" t="s">
        <v>236</v>
      </c>
      <c r="I40" s="94"/>
      <c r="J40" s="94" t="s">
        <v>44</v>
      </c>
      <c r="K40" s="55"/>
      <c r="L40" s="56"/>
      <c r="M40" s="56"/>
      <c r="AA40" s="24"/>
      <c r="AB40" s="24"/>
    </row>
    <row r="41" spans="1:28" ht="36.75" customHeight="1" outlineLevel="2">
      <c r="A41" s="89" t="s">
        <v>54</v>
      </c>
      <c r="B41" s="90" t="s">
        <v>79</v>
      </c>
      <c r="C41" s="91" t="s">
        <v>63</v>
      </c>
      <c r="D41" s="92" t="s">
        <v>22</v>
      </c>
      <c r="E41" s="91">
        <v>2150</v>
      </c>
      <c r="F41" s="99">
        <v>2150</v>
      </c>
      <c r="G41" s="93">
        <f t="shared" si="5"/>
        <v>1</v>
      </c>
      <c r="H41" s="94" t="s">
        <v>236</v>
      </c>
      <c r="I41" s="94"/>
      <c r="J41" s="94" t="s">
        <v>44</v>
      </c>
      <c r="K41" s="55"/>
      <c r="L41" s="56"/>
      <c r="M41" s="56"/>
      <c r="AA41" s="24"/>
      <c r="AB41" s="24"/>
    </row>
    <row r="42" spans="1:28" ht="73.5" customHeight="1" outlineLevel="2">
      <c r="A42" s="89" t="s">
        <v>55</v>
      </c>
      <c r="B42" s="90" t="s">
        <v>80</v>
      </c>
      <c r="C42" s="91" t="s">
        <v>49</v>
      </c>
      <c r="D42" s="92" t="s">
        <v>22</v>
      </c>
      <c r="E42" s="91">
        <v>4</v>
      </c>
      <c r="F42" s="99">
        <v>5.9</v>
      </c>
      <c r="G42" s="93">
        <f t="shared" ref="G42:G44" si="7">F42/E42</f>
        <v>1.4750000000000001</v>
      </c>
      <c r="H42" s="94" t="s">
        <v>286</v>
      </c>
      <c r="I42" s="94"/>
      <c r="J42" s="94" t="s">
        <v>44</v>
      </c>
      <c r="K42" s="55"/>
      <c r="L42" s="56"/>
      <c r="M42" s="56"/>
      <c r="AA42" s="24"/>
      <c r="AB42" s="24"/>
    </row>
    <row r="43" spans="1:28" ht="87" customHeight="1" outlineLevel="2">
      <c r="A43" s="89" t="s">
        <v>57</v>
      </c>
      <c r="B43" s="90" t="s">
        <v>81</v>
      </c>
      <c r="C43" s="91" t="s">
        <v>82</v>
      </c>
      <c r="D43" s="92" t="s">
        <v>22</v>
      </c>
      <c r="E43" s="91">
        <v>200</v>
      </c>
      <c r="F43" s="99">
        <v>274.8</v>
      </c>
      <c r="G43" s="93">
        <f t="shared" si="7"/>
        <v>1.3740000000000001</v>
      </c>
      <c r="H43" s="94" t="s">
        <v>282</v>
      </c>
      <c r="I43" s="94"/>
      <c r="J43" s="94" t="s">
        <v>44</v>
      </c>
      <c r="K43" s="55"/>
      <c r="L43" s="56"/>
      <c r="M43" s="56"/>
      <c r="AA43" s="24"/>
      <c r="AB43" s="24"/>
    </row>
    <row r="44" spans="1:28" ht="49.5" customHeight="1" outlineLevel="2">
      <c r="A44" s="89" t="s">
        <v>60</v>
      </c>
      <c r="B44" s="90" t="s">
        <v>83</v>
      </c>
      <c r="C44" s="91" t="s">
        <v>49</v>
      </c>
      <c r="D44" s="92" t="s">
        <v>22</v>
      </c>
      <c r="E44" s="91">
        <v>101</v>
      </c>
      <c r="F44" s="99">
        <v>104.5</v>
      </c>
      <c r="G44" s="93">
        <f t="shared" si="7"/>
        <v>1.0346534653465347</v>
      </c>
      <c r="H44" s="94" t="s">
        <v>236</v>
      </c>
      <c r="I44" s="94"/>
      <c r="J44" s="94" t="s">
        <v>44</v>
      </c>
      <c r="K44" s="55"/>
      <c r="L44" s="56"/>
      <c r="M44" s="56"/>
      <c r="AA44" s="24"/>
      <c r="AB44" s="24"/>
    </row>
    <row r="45" spans="1:28" ht="135" customHeight="1" outlineLevel="2">
      <c r="A45" s="89" t="s">
        <v>61</v>
      </c>
      <c r="B45" s="90" t="s">
        <v>84</v>
      </c>
      <c r="C45" s="91" t="s">
        <v>85</v>
      </c>
      <c r="D45" s="92" t="s">
        <v>22</v>
      </c>
      <c r="E45" s="91">
        <v>146</v>
      </c>
      <c r="F45" s="99">
        <v>237.6</v>
      </c>
      <c r="G45" s="93">
        <f t="shared" ref="G45:G50" si="8">F45/E45</f>
        <v>1.6273972602739726</v>
      </c>
      <c r="H45" s="94" t="s">
        <v>287</v>
      </c>
      <c r="I45" s="94"/>
      <c r="J45" s="94" t="s">
        <v>44</v>
      </c>
      <c r="K45" s="55"/>
      <c r="L45" s="56"/>
      <c r="M45" s="56"/>
      <c r="AA45" s="24"/>
      <c r="AB45" s="24"/>
    </row>
    <row r="46" spans="1:28" ht="57" customHeight="1" outlineLevel="2">
      <c r="A46" s="89" t="s">
        <v>62</v>
      </c>
      <c r="B46" s="90" t="s">
        <v>102</v>
      </c>
      <c r="C46" s="91" t="s">
        <v>73</v>
      </c>
      <c r="D46" s="92" t="s">
        <v>22</v>
      </c>
      <c r="E46" s="91">
        <v>5851</v>
      </c>
      <c r="F46" s="100">
        <v>5851</v>
      </c>
      <c r="G46" s="93">
        <f t="shared" si="8"/>
        <v>1</v>
      </c>
      <c r="H46" s="94" t="s">
        <v>259</v>
      </c>
      <c r="I46" s="94"/>
      <c r="J46" s="94" t="s">
        <v>44</v>
      </c>
      <c r="K46" s="55"/>
      <c r="L46" s="56"/>
      <c r="M46" s="56"/>
      <c r="AA46" s="24"/>
      <c r="AB46" s="24"/>
    </row>
    <row r="47" spans="1:28" ht="23.25" customHeight="1" outlineLevel="2">
      <c r="A47" s="108"/>
      <c r="B47" s="146" t="s">
        <v>37</v>
      </c>
      <c r="C47" s="147"/>
      <c r="D47" s="147"/>
      <c r="E47" s="147"/>
      <c r="F47" s="148"/>
      <c r="G47" s="109"/>
      <c r="H47" s="110"/>
      <c r="I47" s="111"/>
      <c r="J47" s="112"/>
      <c r="K47" s="55"/>
      <c r="L47" s="56"/>
      <c r="M47" s="56"/>
      <c r="AA47" s="24"/>
      <c r="AB47" s="24"/>
    </row>
    <row r="48" spans="1:28" ht="83.25" customHeight="1" outlineLevel="2">
      <c r="A48" s="89" t="s">
        <v>28</v>
      </c>
      <c r="B48" s="114" t="s">
        <v>110</v>
      </c>
      <c r="C48" s="91" t="s">
        <v>86</v>
      </c>
      <c r="D48" s="92" t="s">
        <v>22</v>
      </c>
      <c r="E48" s="91">
        <v>44</v>
      </c>
      <c r="F48" s="91">
        <v>44</v>
      </c>
      <c r="G48" s="93">
        <f t="shared" si="8"/>
        <v>1</v>
      </c>
      <c r="H48" s="94" t="s">
        <v>261</v>
      </c>
      <c r="I48" s="94"/>
      <c r="J48" s="94" t="s">
        <v>44</v>
      </c>
      <c r="K48" s="55"/>
      <c r="L48" s="56"/>
      <c r="M48" s="56"/>
      <c r="AA48" s="24"/>
      <c r="AB48" s="24"/>
    </row>
    <row r="49" spans="1:28" ht="58.5" customHeight="1" outlineLevel="2">
      <c r="A49" s="89" t="s">
        <v>29</v>
      </c>
      <c r="B49" s="90" t="s">
        <v>94</v>
      </c>
      <c r="C49" s="91" t="s">
        <v>63</v>
      </c>
      <c r="D49" s="92" t="s">
        <v>22</v>
      </c>
      <c r="E49" s="91">
        <v>37</v>
      </c>
      <c r="F49" s="91">
        <v>37</v>
      </c>
      <c r="G49" s="93">
        <f t="shared" si="8"/>
        <v>1</v>
      </c>
      <c r="H49" s="94" t="s">
        <v>262</v>
      </c>
      <c r="I49" s="94"/>
      <c r="J49" s="94" t="s">
        <v>44</v>
      </c>
      <c r="K49" s="55"/>
      <c r="L49" s="56"/>
      <c r="M49" s="56"/>
      <c r="AA49" s="24"/>
      <c r="AB49" s="24"/>
    </row>
    <row r="50" spans="1:28" ht="89.25" customHeight="1" outlineLevel="2">
      <c r="A50" s="89" t="s">
        <v>0</v>
      </c>
      <c r="B50" s="90" t="s">
        <v>103</v>
      </c>
      <c r="C50" s="91" t="s">
        <v>63</v>
      </c>
      <c r="D50" s="92" t="s">
        <v>22</v>
      </c>
      <c r="E50" s="91">
        <v>3561</v>
      </c>
      <c r="F50" s="91">
        <v>3561</v>
      </c>
      <c r="G50" s="93">
        <f t="shared" si="8"/>
        <v>1</v>
      </c>
      <c r="H50" s="94" t="s">
        <v>263</v>
      </c>
      <c r="I50" s="94"/>
      <c r="J50" s="94" t="s">
        <v>91</v>
      </c>
      <c r="K50" s="55"/>
      <c r="L50" s="56"/>
      <c r="M50" s="56"/>
      <c r="AA50" s="24"/>
      <c r="AB50" s="24"/>
    </row>
    <row r="51" spans="1:28" ht="26.25" customHeight="1" outlineLevel="2">
      <c r="A51" s="108"/>
      <c r="B51" s="146" t="s">
        <v>38</v>
      </c>
      <c r="C51" s="147"/>
      <c r="D51" s="147"/>
      <c r="E51" s="147"/>
      <c r="F51" s="148"/>
      <c r="G51" s="109"/>
      <c r="H51" s="110"/>
      <c r="I51" s="111"/>
      <c r="J51" s="112"/>
      <c r="K51" s="55"/>
      <c r="L51" s="56"/>
      <c r="M51" s="56"/>
      <c r="AA51" s="24"/>
      <c r="AB51" s="24"/>
    </row>
    <row r="52" spans="1:28" ht="24.75" customHeight="1" outlineLevel="2">
      <c r="A52" s="108"/>
      <c r="B52" s="146" t="s">
        <v>39</v>
      </c>
      <c r="C52" s="147"/>
      <c r="D52" s="147"/>
      <c r="E52" s="147"/>
      <c r="F52" s="148"/>
      <c r="G52" s="109"/>
      <c r="H52" s="110"/>
      <c r="I52" s="111"/>
      <c r="J52" s="112"/>
      <c r="K52" s="55"/>
      <c r="L52" s="56"/>
      <c r="M52" s="56"/>
      <c r="AA52" s="24"/>
      <c r="AB52" s="24"/>
    </row>
    <row r="53" spans="1:28" ht="114.75" customHeight="1" outlineLevel="2">
      <c r="A53" s="89" t="s">
        <v>28</v>
      </c>
      <c r="B53" s="90" t="s">
        <v>104</v>
      </c>
      <c r="C53" s="91" t="s">
        <v>87</v>
      </c>
      <c r="D53" s="92" t="s">
        <v>22</v>
      </c>
      <c r="E53" s="91">
        <v>5349.7</v>
      </c>
      <c r="F53" s="91">
        <v>5349.7</v>
      </c>
      <c r="G53" s="93">
        <f t="shared" ref="G53:G54" si="9">F53/E53</f>
        <v>1</v>
      </c>
      <c r="H53" s="94" t="s">
        <v>264</v>
      </c>
      <c r="I53" s="94"/>
      <c r="J53" s="94" t="s">
        <v>44</v>
      </c>
      <c r="K53" s="55"/>
      <c r="L53" s="56"/>
      <c r="M53" s="56"/>
      <c r="AA53" s="24"/>
      <c r="AB53" s="24"/>
    </row>
    <row r="54" spans="1:28" ht="162.75" customHeight="1" outlineLevel="2">
      <c r="A54" s="89" t="s">
        <v>29</v>
      </c>
      <c r="B54" s="90" t="s">
        <v>88</v>
      </c>
      <c r="C54" s="91" t="s">
        <v>87</v>
      </c>
      <c r="D54" s="92" t="s">
        <v>22</v>
      </c>
      <c r="E54" s="91">
        <v>7213.8</v>
      </c>
      <c r="F54" s="91">
        <v>3416.5</v>
      </c>
      <c r="G54" s="93">
        <f t="shared" si="9"/>
        <v>0.47360614377997723</v>
      </c>
      <c r="H54" s="94" t="s">
        <v>296</v>
      </c>
      <c r="I54" s="94"/>
      <c r="J54" s="94" t="s">
        <v>44</v>
      </c>
      <c r="K54" s="55"/>
      <c r="L54" s="56"/>
      <c r="M54" s="56"/>
      <c r="AA54" s="24"/>
      <c r="AB54" s="24"/>
    </row>
    <row r="55" spans="1:28" ht="267" customHeight="1" outlineLevel="2">
      <c r="A55" s="89" t="s">
        <v>0</v>
      </c>
      <c r="B55" s="114" t="s">
        <v>105</v>
      </c>
      <c r="C55" s="91" t="s">
        <v>56</v>
      </c>
      <c r="D55" s="92" t="s">
        <v>22</v>
      </c>
      <c r="E55" s="91">
        <v>0.42730000000000001</v>
      </c>
      <c r="F55" s="96">
        <v>0.36120000000000002</v>
      </c>
      <c r="G55" s="93">
        <f t="shared" ref="G55" si="10">F55/E55</f>
        <v>0.84530774631406513</v>
      </c>
      <c r="H55" s="94" t="s">
        <v>295</v>
      </c>
      <c r="I55" s="94"/>
      <c r="J55" s="94" t="s">
        <v>44</v>
      </c>
      <c r="K55" s="55"/>
      <c r="L55" s="56"/>
      <c r="M55" s="56"/>
      <c r="AA55" s="24"/>
      <c r="AB55" s="24"/>
    </row>
    <row r="56" spans="1:28" ht="266.25" customHeight="1" outlineLevel="2">
      <c r="A56" s="89" t="s">
        <v>1</v>
      </c>
      <c r="B56" s="90" t="s">
        <v>106</v>
      </c>
      <c r="C56" s="91" t="s">
        <v>56</v>
      </c>
      <c r="D56" s="92" t="s">
        <v>22</v>
      </c>
      <c r="E56" s="91">
        <v>0.49730000000000002</v>
      </c>
      <c r="F56" s="96">
        <v>0.36120000000000002</v>
      </c>
      <c r="G56" s="93">
        <f t="shared" ref="G56" si="11">F56/E56</f>
        <v>0.72632213955358937</v>
      </c>
      <c r="H56" s="94" t="s">
        <v>295</v>
      </c>
      <c r="I56" s="94"/>
      <c r="J56" s="94" t="s">
        <v>44</v>
      </c>
      <c r="K56" s="55"/>
      <c r="L56" s="56"/>
      <c r="M56" s="56"/>
      <c r="AA56" s="24"/>
      <c r="AB56" s="24"/>
    </row>
    <row r="57" spans="1:28" ht="17.25" customHeight="1" outlineLevel="2">
      <c r="A57" s="108"/>
      <c r="B57" s="146" t="s">
        <v>40</v>
      </c>
      <c r="C57" s="147"/>
      <c r="D57" s="147"/>
      <c r="E57" s="147"/>
      <c r="F57" s="148"/>
      <c r="G57" s="109"/>
      <c r="H57" s="110"/>
      <c r="I57" s="111"/>
      <c r="J57" s="112"/>
      <c r="K57" s="55"/>
      <c r="L57" s="56"/>
      <c r="M57" s="56"/>
      <c r="AA57" s="24"/>
      <c r="AB57" s="24"/>
    </row>
    <row r="58" spans="1:28" ht="45.75" customHeight="1" outlineLevel="2">
      <c r="A58" s="108"/>
      <c r="B58" s="146" t="s">
        <v>41</v>
      </c>
      <c r="C58" s="147"/>
      <c r="D58" s="147"/>
      <c r="E58" s="147"/>
      <c r="F58" s="148"/>
      <c r="G58" s="109"/>
      <c r="H58" s="110"/>
      <c r="I58" s="111"/>
      <c r="J58" s="112"/>
      <c r="K58" s="55"/>
      <c r="L58" s="56"/>
      <c r="M58" s="56"/>
      <c r="AA58" s="24"/>
      <c r="AB58" s="24"/>
    </row>
    <row r="59" spans="1:28" ht="114.75" customHeight="1" outlineLevel="2">
      <c r="A59" s="89" t="s">
        <v>28</v>
      </c>
      <c r="B59" s="114" t="s">
        <v>111</v>
      </c>
      <c r="C59" s="91" t="s">
        <v>63</v>
      </c>
      <c r="D59" s="92" t="s">
        <v>22</v>
      </c>
      <c r="E59" s="91">
        <v>345</v>
      </c>
      <c r="F59" s="91">
        <v>642</v>
      </c>
      <c r="G59" s="93">
        <f t="shared" ref="G59:G61" si="12">F59/E59</f>
        <v>1.8608695652173912</v>
      </c>
      <c r="H59" s="94" t="s">
        <v>251</v>
      </c>
      <c r="I59" s="94"/>
      <c r="J59" s="94" t="s">
        <v>44</v>
      </c>
      <c r="K59" s="55"/>
      <c r="L59" s="56"/>
      <c r="M59" s="56"/>
      <c r="AA59" s="24"/>
      <c r="AB59" s="24"/>
    </row>
    <row r="60" spans="1:28" ht="70.5" customHeight="1" outlineLevel="2">
      <c r="A60" s="89" t="s">
        <v>29</v>
      </c>
      <c r="B60" s="90" t="s">
        <v>112</v>
      </c>
      <c r="C60" s="91" t="s">
        <v>63</v>
      </c>
      <c r="D60" s="92" t="s">
        <v>22</v>
      </c>
      <c r="E60" s="91">
        <v>53</v>
      </c>
      <c r="F60" s="91">
        <v>101</v>
      </c>
      <c r="G60" s="93">
        <f t="shared" si="12"/>
        <v>1.9056603773584906</v>
      </c>
      <c r="H60" s="94" t="s">
        <v>251</v>
      </c>
      <c r="I60" s="94"/>
      <c r="J60" s="94" t="s">
        <v>44</v>
      </c>
      <c r="K60" s="55"/>
      <c r="L60" s="56"/>
      <c r="M60" s="56"/>
      <c r="AA60" s="24"/>
      <c r="AB60" s="24"/>
    </row>
    <row r="61" spans="1:28" ht="114.75" customHeight="1" outlineLevel="2">
      <c r="A61" s="89" t="s">
        <v>0</v>
      </c>
      <c r="B61" s="114" t="s">
        <v>113</v>
      </c>
      <c r="C61" s="91" t="s">
        <v>63</v>
      </c>
      <c r="D61" s="92" t="s">
        <v>22</v>
      </c>
      <c r="E61" s="91">
        <v>101</v>
      </c>
      <c r="F61" s="91">
        <v>116</v>
      </c>
      <c r="G61" s="93">
        <f t="shared" si="12"/>
        <v>1.1485148514851484</v>
      </c>
      <c r="H61" s="94" t="s">
        <v>251</v>
      </c>
      <c r="I61" s="94"/>
      <c r="J61" s="94" t="s">
        <v>44</v>
      </c>
      <c r="K61" s="55"/>
      <c r="L61" s="56"/>
      <c r="M61" s="56"/>
      <c r="AA61" s="24"/>
      <c r="AB61" s="24"/>
    </row>
    <row r="62" spans="1:28" ht="12" outlineLevel="2">
      <c r="A62" s="108"/>
      <c r="B62" s="146" t="s">
        <v>43</v>
      </c>
      <c r="C62" s="147"/>
      <c r="D62" s="147"/>
      <c r="E62" s="147"/>
      <c r="F62" s="148"/>
      <c r="G62" s="109"/>
      <c r="H62" s="110"/>
      <c r="I62" s="111"/>
      <c r="J62" s="112"/>
      <c r="K62" s="55"/>
      <c r="L62" s="56"/>
      <c r="M62" s="56"/>
      <c r="AA62" s="24"/>
      <c r="AB62" s="24"/>
    </row>
    <row r="63" spans="1:28" ht="27.75" customHeight="1" outlineLevel="2">
      <c r="A63" s="115"/>
      <c r="B63" s="145" t="s">
        <v>244</v>
      </c>
      <c r="C63" s="145"/>
      <c r="D63" s="145"/>
      <c r="E63" s="145"/>
      <c r="F63" s="145"/>
      <c r="G63" s="116"/>
      <c r="H63" s="110"/>
      <c r="I63" s="111"/>
      <c r="J63" s="112"/>
      <c r="K63" s="55"/>
      <c r="L63" s="56"/>
      <c r="M63" s="56"/>
      <c r="AA63" s="24"/>
      <c r="AB63" s="24"/>
    </row>
    <row r="64" spans="1:28" ht="182.25" customHeight="1" outlineLevel="2">
      <c r="A64" s="89" t="s">
        <v>28</v>
      </c>
      <c r="B64" s="90" t="s">
        <v>89</v>
      </c>
      <c r="C64" s="91" t="s">
        <v>49</v>
      </c>
      <c r="D64" s="92" t="s">
        <v>22</v>
      </c>
      <c r="E64" s="91">
        <v>0.4</v>
      </c>
      <c r="F64" s="91">
        <v>0.4</v>
      </c>
      <c r="G64" s="93">
        <f>F64/E64</f>
        <v>1</v>
      </c>
      <c r="H64" s="94" t="s">
        <v>297</v>
      </c>
      <c r="I64" s="94"/>
      <c r="J64" s="94" t="s">
        <v>44</v>
      </c>
      <c r="K64" s="55"/>
      <c r="L64" s="56"/>
      <c r="M64" s="56"/>
      <c r="AA64" s="24"/>
      <c r="AB64" s="24"/>
    </row>
    <row r="65" spans="1:28" ht="42.75" customHeight="1" outlineLevel="2">
      <c r="A65" s="115"/>
      <c r="B65" s="145" t="s">
        <v>245</v>
      </c>
      <c r="C65" s="145"/>
      <c r="D65" s="145"/>
      <c r="E65" s="145"/>
      <c r="F65" s="145"/>
      <c r="G65" s="117"/>
      <c r="H65" s="118"/>
      <c r="I65" s="118"/>
      <c r="J65" s="119"/>
      <c r="K65" s="55"/>
      <c r="L65" s="56"/>
      <c r="M65" s="56"/>
      <c r="AA65" s="24"/>
      <c r="AB65" s="24"/>
    </row>
    <row r="66" spans="1:28" ht="48.75" customHeight="1" outlineLevel="2">
      <c r="A66" s="89" t="s">
        <v>28</v>
      </c>
      <c r="B66" s="90" t="s">
        <v>246</v>
      </c>
      <c r="C66" s="91" t="s">
        <v>210</v>
      </c>
      <c r="D66" s="92" t="s">
        <v>22</v>
      </c>
      <c r="E66" s="91">
        <v>3</v>
      </c>
      <c r="F66" s="91">
        <v>3</v>
      </c>
      <c r="G66" s="93">
        <f>F66/E66</f>
        <v>1</v>
      </c>
      <c r="H66" s="94" t="s">
        <v>250</v>
      </c>
      <c r="I66" s="94"/>
      <c r="J66" s="94" t="s">
        <v>44</v>
      </c>
      <c r="K66" s="55"/>
      <c r="L66" s="56"/>
      <c r="M66" s="56"/>
      <c r="AA66" s="24"/>
      <c r="AB66" s="24"/>
    </row>
    <row r="67" spans="1:28" outlineLevel="2">
      <c r="A67" s="26"/>
      <c r="B67" s="120"/>
      <c r="C67" s="121"/>
      <c r="D67" s="57"/>
      <c r="E67" s="121"/>
      <c r="F67" s="121"/>
      <c r="G67" s="122"/>
      <c r="H67" s="123"/>
      <c r="I67" s="123"/>
      <c r="J67" s="123"/>
      <c r="K67" s="55"/>
      <c r="L67" s="56"/>
      <c r="M67" s="56"/>
      <c r="AA67" s="24"/>
      <c r="AB67" s="24"/>
    </row>
    <row r="68" spans="1:28" outlineLevel="2">
      <c r="A68" s="26"/>
      <c r="B68" s="120"/>
      <c r="C68" s="121"/>
      <c r="D68" s="57"/>
      <c r="E68" s="121"/>
      <c r="F68" s="121"/>
      <c r="G68" s="122"/>
      <c r="H68" s="123"/>
      <c r="I68" s="123"/>
      <c r="J68" s="123"/>
      <c r="K68" s="55"/>
      <c r="L68" s="56"/>
      <c r="M68" s="56"/>
      <c r="AA68" s="24"/>
      <c r="AB68" s="24"/>
    </row>
    <row r="69" spans="1:28" outlineLevel="2">
      <c r="A69" s="26"/>
      <c r="B69" s="120"/>
      <c r="C69" s="121"/>
      <c r="D69" s="57"/>
      <c r="E69" s="121"/>
      <c r="F69" s="121"/>
      <c r="G69" s="122"/>
      <c r="H69" s="123"/>
      <c r="I69" s="123"/>
      <c r="J69" s="123"/>
      <c r="K69" s="55"/>
      <c r="L69" s="56"/>
      <c r="M69" s="56"/>
      <c r="AA69" s="24"/>
      <c r="AB69" s="24"/>
    </row>
    <row r="70" spans="1:28" outlineLevel="2">
      <c r="A70" s="26"/>
      <c r="B70" s="120"/>
      <c r="C70" s="121"/>
      <c r="D70" s="57"/>
      <c r="E70" s="121"/>
      <c r="F70" s="121"/>
      <c r="G70" s="122"/>
      <c r="H70" s="123"/>
      <c r="I70" s="123"/>
      <c r="J70" s="123"/>
      <c r="K70" s="55"/>
      <c r="L70" s="56"/>
      <c r="M70" s="56"/>
      <c r="AA70" s="24"/>
      <c r="AB70" s="24"/>
    </row>
    <row r="71" spans="1:28" outlineLevel="2">
      <c r="A71" s="26"/>
      <c r="B71" s="120"/>
      <c r="C71" s="121"/>
      <c r="D71" s="57"/>
      <c r="E71" s="121"/>
      <c r="F71" s="121"/>
      <c r="G71" s="122"/>
      <c r="H71" s="123"/>
      <c r="I71" s="123"/>
      <c r="J71" s="123"/>
      <c r="K71" s="55"/>
      <c r="L71" s="56"/>
      <c r="M71" s="56"/>
      <c r="AA71" s="24"/>
      <c r="AB71" s="24"/>
    </row>
    <row r="72" spans="1:28" outlineLevel="2">
      <c r="A72" s="26"/>
      <c r="B72" s="120"/>
      <c r="C72" s="121"/>
      <c r="D72" s="57"/>
      <c r="E72" s="121"/>
      <c r="F72" s="121"/>
      <c r="G72" s="122"/>
      <c r="H72" s="123"/>
      <c r="I72" s="123"/>
      <c r="J72" s="123"/>
      <c r="K72" s="55"/>
      <c r="L72" s="56"/>
      <c r="M72" s="56"/>
      <c r="AA72" s="24"/>
      <c r="AB72" s="24"/>
    </row>
    <row r="73" spans="1:28" outlineLevel="2">
      <c r="A73" s="26"/>
      <c r="B73" s="34"/>
      <c r="C73" s="26"/>
      <c r="D73" s="57"/>
      <c r="E73" s="27"/>
      <c r="F73" s="27"/>
      <c r="G73" s="28"/>
      <c r="H73" s="29"/>
      <c r="I73" s="29"/>
      <c r="J73" s="30"/>
      <c r="K73" s="31"/>
      <c r="L73" s="32"/>
      <c r="M73" s="32"/>
      <c r="AA73" s="24"/>
      <c r="AB73" s="24"/>
    </row>
    <row r="74" spans="1:28">
      <c r="A74" s="7" t="s">
        <v>23</v>
      </c>
      <c r="B74" s="124"/>
      <c r="C74" s="124"/>
      <c r="D74" s="124"/>
      <c r="E74" s="124"/>
      <c r="F74" s="124"/>
      <c r="G74" s="124"/>
      <c r="H74" s="124"/>
      <c r="I74" s="124"/>
      <c r="J74" s="125"/>
    </row>
    <row r="75" spans="1:28">
      <c r="A75" s="28">
        <v>1</v>
      </c>
      <c r="B75" s="126" t="s">
        <v>188</v>
      </c>
      <c r="C75" s="124"/>
      <c r="D75" s="124"/>
      <c r="E75" s="124"/>
      <c r="F75" s="124"/>
      <c r="G75" s="124"/>
      <c r="H75" s="124"/>
      <c r="I75" s="124"/>
      <c r="J75" s="125"/>
      <c r="P75" s="44" t="e">
        <f>P6+#REF!+#REF!+#REF!+#REF!+#REF!+#REF!+#REF!+#REF!+#REF!+#REF!+#REF!+#REF!+#REF!+#REF!+#REF!</f>
        <v>#REF!</v>
      </c>
      <c r="Q75" s="44" t="e">
        <f>Q6+#REF!+#REF!+#REF!+#REF!+#REF!+#REF!+#REF!+#REF!+#REF!+#REF!+#REF!+#REF!+#REF!+#REF!+#REF!</f>
        <v>#REF!</v>
      </c>
      <c r="R75" s="44" t="e">
        <f>R6+#REF!+#REF!+#REF!+#REF!+#REF!+#REF!+#REF!+#REF!+#REF!+#REF!+#REF!+#REF!+#REF!+#REF!+#REF!</f>
        <v>#REF!</v>
      </c>
      <c r="S75" s="44" t="e">
        <f>S6+#REF!+#REF!+#REF!+#REF!+#REF!+#REF!+#REF!+#REF!+#REF!+#REF!+#REF!+#REF!+#REF!+#REF!+#REF!</f>
        <v>#REF!</v>
      </c>
      <c r="T75" s="44" t="e">
        <f>T6+#REF!+#REF!+#REF!+#REF!+#REF!+#REF!+#REF!+#REF!+#REF!+#REF!+#REF!+#REF!+#REF!+#REF!+#REF!</f>
        <v>#REF!</v>
      </c>
      <c r="U75" s="44" t="e">
        <f>U6+#REF!+#REF!+#REF!+#REF!+#REF!+#REF!+#REF!+#REF!+#REF!+#REF!+#REF!+#REF!+#REF!+#REF!+#REF!</f>
        <v>#REF!</v>
      </c>
      <c r="V75" s="44" t="e">
        <f>V6+#REF!+#REF!+#REF!+#REF!+#REF!+#REF!+#REF!+#REF!+#REF!+#REF!+#REF!+#REF!+#REF!+#REF!+#REF!</f>
        <v>#REF!</v>
      </c>
      <c r="W75" s="44" t="e">
        <f>W6+#REF!+#REF!+#REF!+#REF!+#REF!+#REF!+#REF!+#REF!+#REF!+#REF!+#REF!+#REF!+#REF!+#REF!+#REF!</f>
        <v>#REF!</v>
      </c>
      <c r="X75" s="44" t="e">
        <f>X6+#REF!+#REF!+#REF!+#REF!+#REF!+#REF!+#REF!+#REF!+#REF!+#REF!+#REF!+#REF!+#REF!+#REF!+#REF!</f>
        <v>#REF!</v>
      </c>
      <c r="Y75" s="44" t="e">
        <f>Y6+#REF!+#REF!+#REF!+#REF!+#REF!+#REF!+#REF!+#REF!+#REF!+#REF!+#REF!+#REF!+#REF!+#REF!+#REF!</f>
        <v>#REF!</v>
      </c>
      <c r="Z75" s="44" t="e">
        <f>Z6+#REF!+#REF!+#REF!+#REF!+#REF!+#REF!+#REF!+#REF!+#REF!+#REF!+#REF!+#REF!+#REF!+#REF!+#REF!</f>
        <v>#REF!</v>
      </c>
    </row>
    <row r="76" spans="1:28">
      <c r="A76" s="28">
        <v>0.98701298701298701</v>
      </c>
      <c r="B76" s="126" t="s">
        <v>24</v>
      </c>
      <c r="C76" s="124"/>
      <c r="D76" s="124"/>
      <c r="E76" s="124"/>
      <c r="F76" s="124"/>
      <c r="G76" s="124"/>
      <c r="H76" s="124"/>
      <c r="I76" s="124"/>
      <c r="J76" s="125"/>
    </row>
    <row r="77" spans="1:28">
      <c r="A77" s="28">
        <v>0.81166666666666676</v>
      </c>
      <c r="B77" s="126" t="s">
        <v>25</v>
      </c>
      <c r="C77" s="124"/>
      <c r="D77" s="124"/>
      <c r="E77" s="124"/>
      <c r="F77" s="124"/>
      <c r="G77" s="124"/>
      <c r="H77" s="124"/>
      <c r="I77" s="124"/>
      <c r="J77" s="125"/>
    </row>
    <row r="80" spans="1:28" ht="24" customHeight="1"/>
  </sheetData>
  <autoFilter ref="A4:M12"/>
  <mergeCells count="27">
    <mergeCell ref="A2:I3"/>
    <mergeCell ref="A4:A5"/>
    <mergeCell ref="B4:B5"/>
    <mergeCell ref="C4:C5"/>
    <mergeCell ref="D4:D5"/>
    <mergeCell ref="E4:F4"/>
    <mergeCell ref="K4:K5"/>
    <mergeCell ref="L4:L5"/>
    <mergeCell ref="M4:M5"/>
    <mergeCell ref="B6:F6"/>
    <mergeCell ref="B35:F35"/>
    <mergeCell ref="B24:F24"/>
    <mergeCell ref="B34:F34"/>
    <mergeCell ref="B7:F7"/>
    <mergeCell ref="B8:F8"/>
    <mergeCell ref="G4:G5"/>
    <mergeCell ref="H4:H5"/>
    <mergeCell ref="I4:I5"/>
    <mergeCell ref="J4:J5"/>
    <mergeCell ref="B65:F65"/>
    <mergeCell ref="B63:F63"/>
    <mergeCell ref="B58:F58"/>
    <mergeCell ref="B62:F62"/>
    <mergeCell ref="B47:F47"/>
    <mergeCell ref="B51:F51"/>
    <mergeCell ref="B52:F52"/>
    <mergeCell ref="B57:F57"/>
  </mergeCells>
  <conditionalFormatting sqref="A75:A77">
    <cfRule type="iconSet" priority="141">
      <iconSet iconSet="3Symbols" showValue="0">
        <cfvo type="percent" val="0"/>
        <cfvo type="num" val="0.85"/>
        <cfvo type="num" val="0.995"/>
      </iconSet>
    </cfRule>
  </conditionalFormatting>
  <conditionalFormatting sqref="G10:G11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9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10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6:G8 G12:G62 G64 G66:G72">
    <cfRule type="iconSet" priority="746">
      <iconSet iconSet="3Symbols">
        <cfvo type="percent" val="0"/>
        <cfvo type="num" val="0.85"/>
        <cfvo type="num" val="0.995"/>
      </iconSet>
    </cfRule>
  </conditionalFormatting>
  <printOptions horizontalCentered="1"/>
  <pageMargins left="0" right="0" top="0.39370078740157483" bottom="0.39370078740157483" header="0.31496062992125984" footer="0"/>
  <pageSetup paperSize="9" scale="75" fitToWidth="0" fitToHeight="0" pageOrder="overThenDown" orientation="landscape" r:id="rId1"/>
  <headerFooter differentFirst="1">
    <oddHeader>&amp;C&amp;"Times New Roman,обычный"&amp;8&amp;P</oddHeader>
  </headerFooter>
  <colBreaks count="1" manualBreakCount="1">
    <brk id="10" max="6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30" zoomScaleNormal="130" workbookViewId="0">
      <selection sqref="A1:J39"/>
    </sheetView>
  </sheetViews>
  <sheetFormatPr defaultRowHeight="15"/>
  <cols>
    <col min="1" max="1" width="4.28515625" customWidth="1"/>
    <col min="2" max="2" width="25" customWidth="1"/>
    <col min="7" max="7" width="10.42578125" customWidth="1"/>
    <col min="8" max="8" width="25" customWidth="1"/>
    <col min="9" max="9" width="20.85546875" customWidth="1"/>
    <col min="10" max="10" width="18.7109375" customWidth="1"/>
  </cols>
  <sheetData>
    <row r="1" spans="1:10">
      <c r="A1" s="127"/>
      <c r="B1" s="128"/>
      <c r="C1" s="128"/>
      <c r="D1" s="129"/>
      <c r="E1" s="128"/>
      <c r="F1" s="128"/>
      <c r="G1" s="130"/>
      <c r="H1" s="128"/>
      <c r="I1" s="131"/>
      <c r="J1" s="132" t="s">
        <v>27</v>
      </c>
    </row>
    <row r="2" spans="1:10" ht="15.75">
      <c r="A2" s="169" t="s">
        <v>222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>
      <c r="A3" s="133"/>
      <c r="B3" s="134"/>
      <c r="C3" s="134"/>
      <c r="D3" s="129"/>
      <c r="E3" s="134"/>
      <c r="F3" s="134"/>
      <c r="G3" s="134"/>
      <c r="H3" s="134"/>
      <c r="I3" s="131"/>
      <c r="J3" s="135"/>
    </row>
    <row r="4" spans="1:10">
      <c r="A4" s="171" t="s">
        <v>3</v>
      </c>
      <c r="B4" s="172" t="s">
        <v>176</v>
      </c>
      <c r="C4" s="174" t="s">
        <v>4</v>
      </c>
      <c r="D4" s="175" t="s">
        <v>5</v>
      </c>
      <c r="E4" s="176" t="s">
        <v>31</v>
      </c>
      <c r="F4" s="177"/>
      <c r="G4" s="178" t="s">
        <v>6</v>
      </c>
      <c r="H4" s="174" t="s">
        <v>7</v>
      </c>
      <c r="I4" s="174" t="s">
        <v>8</v>
      </c>
      <c r="J4" s="179" t="s">
        <v>177</v>
      </c>
    </row>
    <row r="5" spans="1:10" ht="50.25" customHeight="1">
      <c r="A5" s="171"/>
      <c r="B5" s="173"/>
      <c r="C5" s="174"/>
      <c r="D5" s="175"/>
      <c r="E5" s="98" t="s">
        <v>95</v>
      </c>
      <c r="F5" s="98" t="s">
        <v>234</v>
      </c>
      <c r="G5" s="178"/>
      <c r="H5" s="174" t="s">
        <v>20</v>
      </c>
      <c r="I5" s="174" t="s">
        <v>20</v>
      </c>
      <c r="J5" s="180" t="s">
        <v>21</v>
      </c>
    </row>
    <row r="6" spans="1:10" ht="23.25" customHeight="1">
      <c r="A6" s="166" t="s">
        <v>178</v>
      </c>
      <c r="B6" s="167"/>
      <c r="C6" s="167"/>
      <c r="D6" s="167"/>
      <c r="E6" s="167"/>
      <c r="F6" s="167"/>
      <c r="G6" s="167"/>
      <c r="H6" s="167"/>
      <c r="I6" s="167"/>
      <c r="J6" s="168"/>
    </row>
    <row r="7" spans="1:10">
      <c r="A7" s="166" t="s">
        <v>32</v>
      </c>
      <c r="B7" s="167"/>
      <c r="C7" s="167"/>
      <c r="D7" s="167"/>
      <c r="E7" s="167"/>
      <c r="F7" s="167"/>
      <c r="G7" s="167"/>
      <c r="H7" s="167"/>
      <c r="I7" s="167"/>
      <c r="J7" s="168"/>
    </row>
    <row r="8" spans="1:10" ht="24" customHeight="1">
      <c r="A8" s="163" t="s">
        <v>179</v>
      </c>
      <c r="B8" s="164"/>
      <c r="C8" s="164"/>
      <c r="D8" s="164"/>
      <c r="E8" s="164"/>
      <c r="F8" s="164"/>
      <c r="G8" s="164"/>
      <c r="H8" s="164"/>
      <c r="I8" s="164"/>
      <c r="J8" s="165"/>
    </row>
    <row r="9" spans="1:10" ht="117" customHeight="1">
      <c r="A9" s="6" t="s">
        <v>28</v>
      </c>
      <c r="B9" s="136" t="s">
        <v>196</v>
      </c>
      <c r="C9" s="96" t="s">
        <v>49</v>
      </c>
      <c r="D9" s="137" t="s">
        <v>22</v>
      </c>
      <c r="E9" s="96">
        <v>104.74</v>
      </c>
      <c r="F9" s="138">
        <v>98.44</v>
      </c>
      <c r="G9" s="58">
        <f t="shared" ref="G9:G15" si="0">F9/E9</f>
        <v>0.9398510597670422</v>
      </c>
      <c r="H9" s="139" t="s">
        <v>289</v>
      </c>
      <c r="I9" s="140"/>
      <c r="J9" s="140" t="s">
        <v>44</v>
      </c>
    </row>
    <row r="10" spans="1:10" ht="46.5" customHeight="1">
      <c r="A10" s="6" t="s">
        <v>29</v>
      </c>
      <c r="B10" s="136" t="s">
        <v>197</v>
      </c>
      <c r="C10" s="96" t="s">
        <v>49</v>
      </c>
      <c r="D10" s="137" t="s">
        <v>22</v>
      </c>
      <c r="E10" s="96">
        <v>104.4</v>
      </c>
      <c r="F10" s="138">
        <v>112.8</v>
      </c>
      <c r="G10" s="58">
        <f t="shared" si="0"/>
        <v>1.0804597701149425</v>
      </c>
      <c r="H10" s="140" t="s">
        <v>288</v>
      </c>
      <c r="I10" s="140"/>
      <c r="J10" s="140" t="s">
        <v>44</v>
      </c>
    </row>
    <row r="11" spans="1:10" ht="174.75" customHeight="1">
      <c r="A11" s="6" t="s">
        <v>0</v>
      </c>
      <c r="B11" s="136" t="s">
        <v>198</v>
      </c>
      <c r="C11" s="96" t="s">
        <v>199</v>
      </c>
      <c r="D11" s="137" t="s">
        <v>22</v>
      </c>
      <c r="E11" s="96">
        <v>34639</v>
      </c>
      <c r="F11" s="138">
        <v>50661.7</v>
      </c>
      <c r="G11" s="58">
        <f t="shared" si="0"/>
        <v>1.4625624296313404</v>
      </c>
      <c r="H11" s="139" t="s">
        <v>290</v>
      </c>
      <c r="I11" s="140"/>
      <c r="J11" s="140" t="s">
        <v>44</v>
      </c>
    </row>
    <row r="12" spans="1:10" ht="48" customHeight="1">
      <c r="A12" s="6" t="s">
        <v>1</v>
      </c>
      <c r="B12" s="136" t="s">
        <v>200</v>
      </c>
      <c r="C12" s="96" t="s">
        <v>49</v>
      </c>
      <c r="D12" s="137" t="s">
        <v>22</v>
      </c>
      <c r="E12" s="96">
        <v>12.4</v>
      </c>
      <c r="F12" s="138">
        <v>14</v>
      </c>
      <c r="G12" s="58">
        <f t="shared" si="0"/>
        <v>1.129032258064516</v>
      </c>
      <c r="H12" s="140" t="s">
        <v>288</v>
      </c>
      <c r="I12" s="140"/>
      <c r="J12" s="140" t="s">
        <v>44</v>
      </c>
    </row>
    <row r="13" spans="1:10" ht="138.75" customHeight="1">
      <c r="A13" s="6" t="s">
        <v>2</v>
      </c>
      <c r="B13" s="136" t="s">
        <v>201</v>
      </c>
      <c r="C13" s="96" t="s">
        <v>181</v>
      </c>
      <c r="D13" s="137" t="s">
        <v>22</v>
      </c>
      <c r="E13" s="96">
        <v>3953</v>
      </c>
      <c r="F13" s="138">
        <v>4900</v>
      </c>
      <c r="G13" s="58">
        <f t="shared" si="0"/>
        <v>1.2395648874272704</v>
      </c>
      <c r="H13" s="139" t="s">
        <v>247</v>
      </c>
      <c r="I13" s="140"/>
      <c r="J13" s="140" t="s">
        <v>44</v>
      </c>
    </row>
    <row r="14" spans="1:10" ht="140.25" customHeight="1">
      <c r="A14" s="6" t="s">
        <v>54</v>
      </c>
      <c r="B14" s="136" t="s">
        <v>202</v>
      </c>
      <c r="C14" s="96" t="s">
        <v>181</v>
      </c>
      <c r="D14" s="137" t="s">
        <v>22</v>
      </c>
      <c r="E14" s="96">
        <v>14</v>
      </c>
      <c r="F14" s="138">
        <v>18</v>
      </c>
      <c r="G14" s="58">
        <f t="shared" ref="G14" si="1">F14/E14</f>
        <v>1.2857142857142858</v>
      </c>
      <c r="H14" s="139" t="s">
        <v>247</v>
      </c>
      <c r="I14" s="140"/>
      <c r="J14" s="140" t="s">
        <v>44</v>
      </c>
    </row>
    <row r="15" spans="1:10" ht="142.5" customHeight="1">
      <c r="A15" s="6" t="s">
        <v>55</v>
      </c>
      <c r="B15" s="136" t="s">
        <v>203</v>
      </c>
      <c r="C15" s="96" t="s">
        <v>49</v>
      </c>
      <c r="D15" s="137" t="s">
        <v>22</v>
      </c>
      <c r="E15" s="96">
        <v>3</v>
      </c>
      <c r="F15" s="138">
        <v>3</v>
      </c>
      <c r="G15" s="58">
        <f t="shared" si="0"/>
        <v>1</v>
      </c>
      <c r="H15" s="139" t="s">
        <v>247</v>
      </c>
      <c r="I15" s="140"/>
      <c r="J15" s="140" t="s">
        <v>44</v>
      </c>
    </row>
    <row r="16" spans="1:10">
      <c r="A16" s="166" t="s">
        <v>35</v>
      </c>
      <c r="B16" s="167"/>
      <c r="C16" s="167"/>
      <c r="D16" s="167"/>
      <c r="E16" s="167"/>
      <c r="F16" s="167"/>
      <c r="G16" s="167"/>
      <c r="H16" s="167"/>
      <c r="I16" s="167"/>
      <c r="J16" s="168"/>
    </row>
    <row r="17" spans="1:10">
      <c r="A17" s="163" t="s">
        <v>180</v>
      </c>
      <c r="B17" s="164"/>
      <c r="C17" s="164"/>
      <c r="D17" s="164"/>
      <c r="E17" s="164"/>
      <c r="F17" s="164"/>
      <c r="G17" s="164"/>
      <c r="H17" s="164"/>
      <c r="I17" s="164"/>
      <c r="J17" s="165"/>
    </row>
    <row r="18" spans="1:10" ht="81.75" customHeight="1">
      <c r="A18" s="6" t="s">
        <v>57</v>
      </c>
      <c r="B18" s="136" t="s">
        <v>204</v>
      </c>
      <c r="C18" s="96" t="s">
        <v>181</v>
      </c>
      <c r="D18" s="137" t="s">
        <v>22</v>
      </c>
      <c r="E18" s="96">
        <v>34</v>
      </c>
      <c r="F18" s="138">
        <v>34</v>
      </c>
      <c r="G18" s="58">
        <f t="shared" ref="G18" si="2">F18/E18</f>
        <v>1</v>
      </c>
      <c r="H18" s="140" t="s">
        <v>219</v>
      </c>
      <c r="I18" s="140"/>
      <c r="J18" s="140" t="s">
        <v>44</v>
      </c>
    </row>
    <row r="19" spans="1:10" ht="61.5" customHeight="1">
      <c r="A19" s="6" t="s">
        <v>60</v>
      </c>
      <c r="B19" s="136" t="s">
        <v>205</v>
      </c>
      <c r="C19" s="96" t="s">
        <v>49</v>
      </c>
      <c r="D19" s="137" t="s">
        <v>22</v>
      </c>
      <c r="E19" s="96">
        <v>23.02</v>
      </c>
      <c r="F19" s="138">
        <v>22.85</v>
      </c>
      <c r="G19" s="58">
        <f t="shared" ref="G19" si="3">F19/E19</f>
        <v>0.99261511728931373</v>
      </c>
      <c r="H19" s="139" t="s">
        <v>283</v>
      </c>
      <c r="I19" s="140"/>
      <c r="J19" s="140" t="s">
        <v>44</v>
      </c>
    </row>
    <row r="20" spans="1:10" ht="69" customHeight="1">
      <c r="A20" s="6" t="s">
        <v>61</v>
      </c>
      <c r="B20" s="136" t="s">
        <v>206</v>
      </c>
      <c r="C20" s="96" t="s">
        <v>49</v>
      </c>
      <c r="D20" s="137" t="s">
        <v>22</v>
      </c>
      <c r="E20" s="96">
        <v>74.599999999999994</v>
      </c>
      <c r="F20" s="138">
        <v>47.26</v>
      </c>
      <c r="G20" s="58">
        <f t="shared" ref="G20:G23" si="4">F20/E20</f>
        <v>0.63351206434316354</v>
      </c>
      <c r="H20" s="139" t="s">
        <v>284</v>
      </c>
      <c r="I20" s="140"/>
      <c r="J20" s="140" t="s">
        <v>44</v>
      </c>
    </row>
    <row r="21" spans="1:10" ht="60" customHeight="1">
      <c r="A21" s="6" t="s">
        <v>62</v>
      </c>
      <c r="B21" s="136" t="s">
        <v>207</v>
      </c>
      <c r="C21" s="96" t="s">
        <v>49</v>
      </c>
      <c r="D21" s="137" t="s">
        <v>22</v>
      </c>
      <c r="E21" s="96">
        <v>37.5</v>
      </c>
      <c r="F21" s="138">
        <v>46.06</v>
      </c>
      <c r="G21" s="58">
        <f t="shared" si="4"/>
        <v>1.2282666666666666</v>
      </c>
      <c r="H21" s="140" t="s">
        <v>285</v>
      </c>
      <c r="I21" s="140"/>
      <c r="J21" s="140" t="s">
        <v>44</v>
      </c>
    </row>
    <row r="22" spans="1:10" ht="59.25" customHeight="1">
      <c r="A22" s="6" t="s">
        <v>64</v>
      </c>
      <c r="B22" s="136" t="s">
        <v>208</v>
      </c>
      <c r="C22" s="96" t="s">
        <v>214</v>
      </c>
      <c r="D22" s="137" t="s">
        <v>22</v>
      </c>
      <c r="E22" s="96">
        <v>4.3999999999999997E-2</v>
      </c>
      <c r="F22" s="96">
        <v>4.3999999999999997E-2</v>
      </c>
      <c r="G22" s="58">
        <f t="shared" ref="G22" si="5">F22/E22</f>
        <v>1</v>
      </c>
      <c r="H22" s="140" t="s">
        <v>285</v>
      </c>
      <c r="I22" s="140"/>
      <c r="J22" s="140" t="s">
        <v>44</v>
      </c>
    </row>
    <row r="23" spans="1:10" ht="49.5" customHeight="1">
      <c r="A23" s="6" t="s">
        <v>66</v>
      </c>
      <c r="B23" s="136" t="s">
        <v>209</v>
      </c>
      <c r="C23" s="96" t="s">
        <v>210</v>
      </c>
      <c r="D23" s="137" t="s">
        <v>22</v>
      </c>
      <c r="E23" s="96">
        <v>1</v>
      </c>
      <c r="F23" s="138">
        <v>1</v>
      </c>
      <c r="G23" s="58">
        <f t="shared" si="4"/>
        <v>1</v>
      </c>
      <c r="H23" s="140" t="s">
        <v>285</v>
      </c>
      <c r="I23" s="140"/>
      <c r="J23" s="140" t="s">
        <v>44</v>
      </c>
    </row>
    <row r="24" spans="1:10">
      <c r="A24" s="166" t="s">
        <v>38</v>
      </c>
      <c r="B24" s="167"/>
      <c r="C24" s="167"/>
      <c r="D24" s="167"/>
      <c r="E24" s="167"/>
      <c r="F24" s="167"/>
      <c r="G24" s="167"/>
      <c r="H24" s="167"/>
      <c r="I24" s="167"/>
      <c r="J24" s="168"/>
    </row>
    <row r="25" spans="1:10" ht="15" customHeight="1">
      <c r="A25" s="163" t="s">
        <v>211</v>
      </c>
      <c r="B25" s="164"/>
      <c r="C25" s="164"/>
      <c r="D25" s="164"/>
      <c r="E25" s="164"/>
      <c r="F25" s="164"/>
      <c r="G25" s="164"/>
      <c r="H25" s="164"/>
      <c r="I25" s="164"/>
      <c r="J25" s="165"/>
    </row>
    <row r="26" spans="1:10" ht="127.5" customHeight="1">
      <c r="A26" s="6" t="s">
        <v>67</v>
      </c>
      <c r="B26" s="136" t="s">
        <v>212</v>
      </c>
      <c r="C26" s="96" t="s">
        <v>213</v>
      </c>
      <c r="D26" s="137" t="s">
        <v>22</v>
      </c>
      <c r="E26" s="96">
        <v>16.48</v>
      </c>
      <c r="F26" s="138">
        <v>14.9</v>
      </c>
      <c r="G26" s="58">
        <f t="shared" ref="G26" si="6">F26/E26</f>
        <v>0.904126213592233</v>
      </c>
      <c r="H26" s="139" t="s">
        <v>291</v>
      </c>
      <c r="I26" s="140"/>
      <c r="J26" s="140" t="s">
        <v>44</v>
      </c>
    </row>
    <row r="27" spans="1:10" ht="24.75" customHeight="1">
      <c r="A27" s="163" t="s">
        <v>215</v>
      </c>
      <c r="B27" s="164"/>
      <c r="C27" s="164"/>
      <c r="D27" s="164"/>
      <c r="E27" s="164"/>
      <c r="F27" s="164"/>
      <c r="G27" s="164"/>
      <c r="H27" s="164"/>
      <c r="I27" s="164"/>
      <c r="J27" s="165"/>
    </row>
    <row r="28" spans="1:10" ht="48" customHeight="1">
      <c r="A28" s="6" t="s">
        <v>68</v>
      </c>
      <c r="B28" s="136" t="s">
        <v>216</v>
      </c>
      <c r="C28" s="96" t="s">
        <v>217</v>
      </c>
      <c r="D28" s="137" t="s">
        <v>22</v>
      </c>
      <c r="E28" s="96">
        <v>1.17E-2</v>
      </c>
      <c r="F28" s="96">
        <v>1.8149999999999999E-2</v>
      </c>
      <c r="G28" s="58">
        <f t="shared" ref="G28" si="7">F28/E28</f>
        <v>1.5512820512820511</v>
      </c>
      <c r="H28" s="140" t="s">
        <v>248</v>
      </c>
      <c r="I28" s="140"/>
      <c r="J28" s="140" t="s">
        <v>44</v>
      </c>
    </row>
    <row r="29" spans="1:10">
      <c r="A29" s="166" t="s">
        <v>40</v>
      </c>
      <c r="B29" s="167"/>
      <c r="C29" s="167"/>
      <c r="D29" s="167"/>
      <c r="E29" s="167"/>
      <c r="F29" s="167"/>
      <c r="G29" s="167"/>
      <c r="H29" s="167"/>
      <c r="I29" s="167"/>
      <c r="J29" s="168"/>
    </row>
    <row r="30" spans="1:10" ht="24" customHeight="1">
      <c r="A30" s="163" t="s">
        <v>182</v>
      </c>
      <c r="B30" s="164"/>
      <c r="C30" s="164"/>
      <c r="D30" s="164"/>
      <c r="E30" s="164"/>
      <c r="F30" s="164"/>
      <c r="G30" s="164"/>
      <c r="H30" s="164"/>
      <c r="I30" s="164"/>
      <c r="J30" s="165"/>
    </row>
    <row r="31" spans="1:10" ht="60" customHeight="1">
      <c r="A31" s="6" t="s">
        <v>218</v>
      </c>
      <c r="B31" s="136" t="s">
        <v>183</v>
      </c>
      <c r="C31" s="96" t="s">
        <v>49</v>
      </c>
      <c r="D31" s="137" t="s">
        <v>22</v>
      </c>
      <c r="E31" s="96">
        <v>2</v>
      </c>
      <c r="F31" s="138">
        <v>0</v>
      </c>
      <c r="G31" s="58">
        <f t="shared" ref="G31" si="8">F31/E31</f>
        <v>0</v>
      </c>
      <c r="H31" s="139" t="s">
        <v>292</v>
      </c>
      <c r="I31" s="140"/>
      <c r="J31" s="140" t="s">
        <v>44</v>
      </c>
    </row>
    <row r="32" spans="1:10">
      <c r="A32" s="166" t="s">
        <v>43</v>
      </c>
      <c r="B32" s="167"/>
      <c r="C32" s="167"/>
      <c r="D32" s="167"/>
      <c r="E32" s="167"/>
      <c r="F32" s="167"/>
      <c r="G32" s="167"/>
      <c r="H32" s="167"/>
      <c r="I32" s="167"/>
      <c r="J32" s="168"/>
    </row>
    <row r="33" spans="1:10" ht="35.25" customHeight="1">
      <c r="A33" s="163" t="s">
        <v>184</v>
      </c>
      <c r="B33" s="167"/>
      <c r="C33" s="167"/>
      <c r="D33" s="167"/>
      <c r="E33" s="167"/>
      <c r="F33" s="167"/>
      <c r="G33" s="167"/>
      <c r="H33" s="167"/>
      <c r="I33" s="167"/>
      <c r="J33" s="168"/>
    </row>
    <row r="34" spans="1:10" ht="57.75" customHeight="1">
      <c r="A34" s="6" t="s">
        <v>249</v>
      </c>
      <c r="B34" s="136" t="s">
        <v>185</v>
      </c>
      <c r="C34" s="96" t="s">
        <v>49</v>
      </c>
      <c r="D34" s="137" t="s">
        <v>22</v>
      </c>
      <c r="E34" s="96">
        <v>99.6</v>
      </c>
      <c r="F34" s="141">
        <v>99.6</v>
      </c>
      <c r="G34" s="58">
        <f t="shared" ref="G34" si="9">F34/E34</f>
        <v>1</v>
      </c>
      <c r="H34" s="142" t="s">
        <v>297</v>
      </c>
      <c r="I34" s="140"/>
      <c r="J34" s="140" t="s">
        <v>44</v>
      </c>
    </row>
    <row r="35" spans="1:10">
      <c r="A35" s="26"/>
      <c r="B35" s="34"/>
      <c r="C35" s="26"/>
      <c r="D35" s="64"/>
      <c r="E35" s="27"/>
      <c r="F35" s="27"/>
      <c r="G35" s="28"/>
      <c r="H35" s="29"/>
      <c r="I35" s="29"/>
      <c r="J35" s="30"/>
    </row>
    <row r="36" spans="1:10">
      <c r="A36" s="7" t="s">
        <v>23</v>
      </c>
      <c r="B36" s="143"/>
      <c r="C36" s="143"/>
      <c r="D36" s="143"/>
      <c r="E36" s="143"/>
      <c r="F36" s="143"/>
      <c r="G36" s="143"/>
      <c r="H36" s="143"/>
      <c r="I36" s="143"/>
      <c r="J36" s="144"/>
    </row>
    <row r="37" spans="1:10">
      <c r="A37" s="28">
        <v>1</v>
      </c>
      <c r="B37" s="126" t="s">
        <v>188</v>
      </c>
      <c r="C37" s="143"/>
      <c r="D37" s="143"/>
      <c r="E37" s="143"/>
      <c r="F37" s="143"/>
      <c r="G37" s="143"/>
      <c r="H37" s="143"/>
      <c r="I37" s="143"/>
      <c r="J37" s="144"/>
    </row>
    <row r="38" spans="1:10">
      <c r="A38" s="28">
        <v>0.98701298701298701</v>
      </c>
      <c r="B38" s="126" t="s">
        <v>24</v>
      </c>
      <c r="C38" s="143"/>
      <c r="D38" s="143"/>
      <c r="E38" s="143"/>
      <c r="F38" s="143"/>
      <c r="G38" s="143"/>
      <c r="H38" s="143"/>
      <c r="I38" s="143"/>
      <c r="J38" s="144"/>
    </row>
    <row r="39" spans="1:10">
      <c r="A39" s="28">
        <v>0.81166666666666676</v>
      </c>
      <c r="B39" s="126" t="s">
        <v>25</v>
      </c>
      <c r="C39" s="143"/>
      <c r="D39" s="143"/>
      <c r="E39" s="143"/>
      <c r="F39" s="143"/>
      <c r="G39" s="143"/>
      <c r="H39" s="143"/>
      <c r="I39" s="143"/>
      <c r="J39" s="144"/>
    </row>
  </sheetData>
  <mergeCells count="22"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A30:J30"/>
    <mergeCell ref="A32:J32"/>
    <mergeCell ref="A33:J33"/>
    <mergeCell ref="A6:J6"/>
    <mergeCell ref="A7:J7"/>
    <mergeCell ref="A8:J8"/>
    <mergeCell ref="A16:J16"/>
    <mergeCell ref="A17:J17"/>
    <mergeCell ref="A29:J29"/>
    <mergeCell ref="A24:J24"/>
    <mergeCell ref="A25:J25"/>
    <mergeCell ref="A27:J27"/>
  </mergeCells>
  <conditionalFormatting sqref="A37:A39">
    <cfRule type="iconSet" priority="18">
      <iconSet iconSet="3Symbols" showValue="0">
        <cfvo type="percent" val="0"/>
        <cfvo type="num" val="0.85"/>
        <cfvo type="num" val="0.995"/>
      </iconSet>
    </cfRule>
  </conditionalFormatting>
  <conditionalFormatting sqref="G11:G15">
    <cfRule type="iconSet" priority="17">
      <iconSet iconSet="3Symbols">
        <cfvo type="percent" val="0"/>
        <cfvo type="num" val="0.85"/>
        <cfvo type="num" val="0.995"/>
      </iconSet>
    </cfRule>
  </conditionalFormatting>
  <conditionalFormatting sqref="G10">
    <cfRule type="iconSet" priority="16">
      <iconSet iconSet="3Symbols">
        <cfvo type="percent" val="0"/>
        <cfvo type="num" val="0.85"/>
        <cfvo type="num" val="0.995"/>
      </iconSet>
    </cfRule>
  </conditionalFormatting>
  <conditionalFormatting sqref="G29:G34">
    <cfRule type="iconSet" priority="15">
      <iconSet iconSet="3Symbols">
        <cfvo type="percent" val="0"/>
        <cfvo type="num" val="0.85"/>
        <cfvo type="num" val="0.995"/>
      </iconSet>
    </cfRule>
  </conditionalFormatting>
  <conditionalFormatting sqref="G9">
    <cfRule type="iconSet" priority="12">
      <iconSet iconSet="3Symbols">
        <cfvo type="percent" val="0"/>
        <cfvo type="num" val="0.85"/>
        <cfvo type="num" val="0.995"/>
      </iconSet>
    </cfRule>
  </conditionalFormatting>
  <conditionalFormatting sqref="G31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34">
    <cfRule type="iconSet" priority="9">
      <iconSet iconSet="3Symbols">
        <cfvo type="percent" val="0"/>
        <cfvo type="num" val="0.85"/>
        <cfvo type="num" val="0.995"/>
      </iconSet>
    </cfRule>
  </conditionalFormatting>
  <conditionalFormatting sqref="G20:G28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19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18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23:G28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22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21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9:G10 G13:G34">
    <cfRule type="iconSet" priority="21">
      <iconSet iconSet="3Symbols">
        <cfvo type="percent" val="0"/>
        <cfvo type="num" val="0.85"/>
        <cfvo type="num" val="0.995"/>
      </iconSet>
    </cfRule>
  </conditionalFormatting>
  <conditionalFormatting sqref="G24:G28">
    <cfRule type="iconSet" priority="2">
      <iconSet iconSet="3Symbols">
        <cfvo type="percent" val="0"/>
        <cfvo type="num" val="0.85"/>
        <cfvo type="num" val="0.995"/>
      </iconSet>
    </cfRule>
  </conditionalFormatting>
  <conditionalFormatting sqref="G26:G28">
    <cfRule type="iconSet" priority="1">
      <iconSet iconSet="3Symbols">
        <cfvo type="percent" val="0"/>
        <cfvo type="num" val="0.85"/>
        <cfvo type="num" val="0.995"/>
      </iconSet>
    </cfRule>
  </conditionalFormatting>
  <pageMargins left="0.31496062992125984" right="0.11811023622047245" top="0.15748031496062992" bottom="0.35433070866141736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1"/>
  <sheetViews>
    <sheetView tabSelected="1" view="pageBreakPreview" topLeftCell="A2" zoomScaleNormal="100" zoomScaleSheetLayoutView="100" workbookViewId="0">
      <selection activeCell="A2" sqref="A2:H17"/>
    </sheetView>
  </sheetViews>
  <sheetFormatPr defaultRowHeight="15"/>
  <cols>
    <col min="1" max="1" width="6.140625" customWidth="1"/>
    <col min="2" max="2" width="41" customWidth="1"/>
    <col min="3" max="3" width="17" customWidth="1"/>
    <col min="4" max="4" width="18.28515625" customWidth="1"/>
    <col min="5" max="6" width="19.42578125" customWidth="1"/>
    <col min="7" max="7" width="22" hidden="1" customWidth="1"/>
    <col min="8" max="8" width="46.28515625" customWidth="1"/>
  </cols>
  <sheetData>
    <row r="1" spans="1:8" ht="15.75" hidden="1">
      <c r="A1" s="59"/>
      <c r="B1" s="60"/>
      <c r="C1" s="60"/>
      <c r="D1" s="61"/>
      <c r="E1" s="61"/>
      <c r="F1" s="62"/>
      <c r="G1" s="60"/>
      <c r="H1" s="63" t="s">
        <v>195</v>
      </c>
    </row>
    <row r="2" spans="1:8" ht="15.75">
      <c r="A2" s="227" t="s">
        <v>280</v>
      </c>
      <c r="B2" s="227"/>
      <c r="C2" s="227"/>
      <c r="D2" s="227"/>
      <c r="E2" s="227"/>
      <c r="F2" s="227"/>
      <c r="G2" s="227"/>
      <c r="H2" s="227"/>
    </row>
    <row r="3" spans="1:8" ht="15.75">
      <c r="A3" s="65"/>
      <c r="B3" s="66"/>
      <c r="C3" s="65"/>
      <c r="D3" s="66"/>
      <c r="E3" s="66"/>
      <c r="F3" s="65"/>
      <c r="G3" s="65"/>
      <c r="H3" s="65"/>
    </row>
    <row r="4" spans="1:8" ht="15.75">
      <c r="A4" s="228" t="s">
        <v>114</v>
      </c>
      <c r="B4" s="229" t="s">
        <v>115</v>
      </c>
      <c r="C4" s="229" t="s">
        <v>116</v>
      </c>
      <c r="D4" s="229"/>
      <c r="E4" s="229"/>
      <c r="F4" s="230" t="s">
        <v>117</v>
      </c>
      <c r="G4" s="229" t="s">
        <v>118</v>
      </c>
      <c r="H4" s="229" t="s">
        <v>119</v>
      </c>
    </row>
    <row r="5" spans="1:8" ht="47.25">
      <c r="A5" s="228"/>
      <c r="B5" s="229"/>
      <c r="C5" s="67" t="s">
        <v>120</v>
      </c>
      <c r="D5" s="68" t="s">
        <v>95</v>
      </c>
      <c r="E5" s="68" t="s">
        <v>279</v>
      </c>
      <c r="F5" s="230"/>
      <c r="G5" s="229"/>
      <c r="H5" s="229"/>
    </row>
    <row r="6" spans="1:8" ht="15.75">
      <c r="A6" s="221" t="s">
        <v>121</v>
      </c>
      <c r="B6" s="222" t="s">
        <v>122</v>
      </c>
      <c r="C6" s="69" t="s">
        <v>123</v>
      </c>
      <c r="D6" s="70">
        <f>D7+D8+D9</f>
        <v>5625575.7964200005</v>
      </c>
      <c r="E6" s="70">
        <f>E7+E8+E9</f>
        <v>5641685.2710900009</v>
      </c>
      <c r="F6" s="71">
        <f>E6/D6</f>
        <v>1.0028636134776199</v>
      </c>
      <c r="G6" s="225" t="s">
        <v>124</v>
      </c>
      <c r="H6" s="226"/>
    </row>
    <row r="7" spans="1:8" ht="15.75">
      <c r="A7" s="221"/>
      <c r="B7" s="223"/>
      <c r="C7" s="69" t="s">
        <v>125</v>
      </c>
      <c r="D7" s="70">
        <f t="shared" ref="D7:E9" si="0">SUM(D11,D91,D139,D175,D199)</f>
        <v>4212527.1172200004</v>
      </c>
      <c r="E7" s="70">
        <f t="shared" si="0"/>
        <v>4206426.9045100007</v>
      </c>
      <c r="F7" s="71">
        <f t="shared" ref="F7:F9" si="1">E7/D7</f>
        <v>0.99855188761039348</v>
      </c>
      <c r="G7" s="225"/>
      <c r="H7" s="226"/>
    </row>
    <row r="8" spans="1:8" ht="15.75">
      <c r="A8" s="221"/>
      <c r="B8" s="223"/>
      <c r="C8" s="69" t="s">
        <v>126</v>
      </c>
      <c r="D8" s="70">
        <f t="shared" si="0"/>
        <v>1413048.6791999999</v>
      </c>
      <c r="E8" s="70">
        <f t="shared" si="0"/>
        <v>1435258.3665799999</v>
      </c>
      <c r="F8" s="71">
        <f t="shared" si="1"/>
        <v>1.015717567063984</v>
      </c>
      <c r="G8" s="225"/>
      <c r="H8" s="226"/>
    </row>
    <row r="9" spans="1:8" ht="68.25" customHeight="1">
      <c r="A9" s="221"/>
      <c r="B9" s="224"/>
      <c r="C9" s="69" t="s">
        <v>127</v>
      </c>
      <c r="D9" s="70">
        <f t="shared" si="0"/>
        <v>0</v>
      </c>
      <c r="E9" s="70">
        <f t="shared" si="0"/>
        <v>0</v>
      </c>
      <c r="F9" s="71" t="e">
        <f t="shared" si="1"/>
        <v>#DIV/0!</v>
      </c>
      <c r="G9" s="225"/>
      <c r="H9" s="226"/>
    </row>
    <row r="10" spans="1:8" ht="15.75">
      <c r="A10" s="201">
        <v>1</v>
      </c>
      <c r="B10" s="202" t="s">
        <v>32</v>
      </c>
      <c r="C10" s="72" t="s">
        <v>123</v>
      </c>
      <c r="D10" s="73">
        <f>SUM(D11:D13)</f>
        <v>4777864.0535500003</v>
      </c>
      <c r="E10" s="73">
        <f>SUM(E11:E13)</f>
        <v>4799605.7121900003</v>
      </c>
      <c r="F10" s="74">
        <f>E10/D10</f>
        <v>1.0045504975437394</v>
      </c>
      <c r="G10" s="202" t="s">
        <v>44</v>
      </c>
      <c r="H10" s="211"/>
    </row>
    <row r="11" spans="1:8" ht="15.75">
      <c r="A11" s="201"/>
      <c r="B11" s="202"/>
      <c r="C11" s="72" t="s">
        <v>125</v>
      </c>
      <c r="D11" s="73">
        <f>D15+D51+D79</f>
        <v>4018792.9743500003</v>
      </c>
      <c r="E11" s="73">
        <f>E15+E51+E79</f>
        <v>4018324.9456100003</v>
      </c>
      <c r="F11" s="74">
        <f t="shared" ref="F11:F13" si="2">E11/D11</f>
        <v>0.99988353997257706</v>
      </c>
      <c r="G11" s="202"/>
      <c r="H11" s="212"/>
    </row>
    <row r="12" spans="1:8" ht="15.75">
      <c r="A12" s="201"/>
      <c r="B12" s="202"/>
      <c r="C12" s="72" t="s">
        <v>126</v>
      </c>
      <c r="D12" s="73">
        <f>D16+D52+D80</f>
        <v>759071.07920000004</v>
      </c>
      <c r="E12" s="73">
        <f>E16+E52+E80</f>
        <v>781280.76658000005</v>
      </c>
      <c r="F12" s="74">
        <f t="shared" si="2"/>
        <v>1.0292590351399071</v>
      </c>
      <c r="G12" s="202"/>
      <c r="H12" s="212"/>
    </row>
    <row r="13" spans="1:8" ht="15.75">
      <c r="A13" s="201"/>
      <c r="B13" s="202"/>
      <c r="C13" s="72" t="s">
        <v>127</v>
      </c>
      <c r="D13" s="73">
        <f>D17</f>
        <v>0</v>
      </c>
      <c r="E13" s="73">
        <f>E17</f>
        <v>0</v>
      </c>
      <c r="F13" s="74" t="e">
        <f t="shared" si="2"/>
        <v>#DIV/0!</v>
      </c>
      <c r="G13" s="202"/>
      <c r="H13" s="213"/>
    </row>
    <row r="14" spans="1:8" ht="15.75">
      <c r="A14" s="203">
        <v>1</v>
      </c>
      <c r="B14" s="231" t="s">
        <v>128</v>
      </c>
      <c r="C14" s="75" t="s">
        <v>123</v>
      </c>
      <c r="D14" s="76">
        <f>SUM(D15:D17)</f>
        <v>750986.75332000002</v>
      </c>
      <c r="E14" s="76">
        <f>SUM(E15:E17)</f>
        <v>774961.92345999996</v>
      </c>
      <c r="F14" s="77">
        <f>E14/D14</f>
        <v>1.0319248908639325</v>
      </c>
      <c r="G14" s="75" t="s">
        <v>44</v>
      </c>
      <c r="H14" s="78"/>
    </row>
    <row r="15" spans="1:8" ht="15.75">
      <c r="A15" s="204"/>
      <c r="B15" s="232"/>
      <c r="C15" s="75" t="s">
        <v>125</v>
      </c>
      <c r="D15" s="76">
        <f>D19+D23+D27+D31+D35+D39+D47+D43</f>
        <v>528974.85331999999</v>
      </c>
      <c r="E15" s="76">
        <f>E19+E23+E27+E31+E35+E39+E47+E43</f>
        <v>528953.52688000002</v>
      </c>
      <c r="F15" s="77">
        <f t="shared" ref="F15:F17" si="3">E15/D15</f>
        <v>0.99995968345212227</v>
      </c>
      <c r="G15" s="75" t="s">
        <v>44</v>
      </c>
      <c r="H15" s="78"/>
    </row>
    <row r="16" spans="1:8" ht="15.75">
      <c r="A16" s="204"/>
      <c r="B16" s="232"/>
      <c r="C16" s="75" t="s">
        <v>126</v>
      </c>
      <c r="D16" s="76">
        <f>D20+D24+D28+D32+D36+D40+D48</f>
        <v>222011.9</v>
      </c>
      <c r="E16" s="76">
        <f>E20+E24+E28+E32+E36+E40+E48+E44</f>
        <v>246008.39658</v>
      </c>
      <c r="F16" s="77">
        <f t="shared" si="3"/>
        <v>1.1080865331092613</v>
      </c>
      <c r="G16" s="75" t="s">
        <v>44</v>
      </c>
      <c r="H16" s="78"/>
    </row>
    <row r="17" spans="1:8" ht="15.75">
      <c r="A17" s="205"/>
      <c r="B17" s="233"/>
      <c r="C17" s="75" t="s">
        <v>127</v>
      </c>
      <c r="D17" s="76">
        <f>D21+D25+D29+D33+D37+D41+D49</f>
        <v>0</v>
      </c>
      <c r="E17" s="76">
        <f>E21+E25+E29+E33+E37+E41+E49</f>
        <v>0</v>
      </c>
      <c r="F17" s="77" t="e">
        <f t="shared" si="3"/>
        <v>#DIV/0!</v>
      </c>
      <c r="G17" s="75" t="s">
        <v>44</v>
      </c>
      <c r="H17" s="78"/>
    </row>
    <row r="18" spans="1:8" ht="15.75">
      <c r="A18" s="195" t="s">
        <v>129</v>
      </c>
      <c r="B18" s="198" t="s">
        <v>130</v>
      </c>
      <c r="C18" s="79" t="s">
        <v>123</v>
      </c>
      <c r="D18" s="80">
        <f>SUM(D19:D21)</f>
        <v>249552.375</v>
      </c>
      <c r="E18" s="80">
        <f>SUM(E19:E21)</f>
        <v>249445.74280000001</v>
      </c>
      <c r="F18" s="81">
        <f>E18/D18</f>
        <v>0.99957270613032634</v>
      </c>
      <c r="G18" s="79" t="s">
        <v>44</v>
      </c>
      <c r="H18" s="218" t="s">
        <v>265</v>
      </c>
    </row>
    <row r="19" spans="1:8" ht="15.75">
      <c r="A19" s="196"/>
      <c r="B19" s="199"/>
      <c r="C19" s="79" t="s">
        <v>125</v>
      </c>
      <c r="D19" s="82">
        <v>49910.474999999999</v>
      </c>
      <c r="E19" s="82">
        <v>49889.148560000001</v>
      </c>
      <c r="F19" s="83">
        <f t="shared" ref="F19:F21" si="4">E19/D19</f>
        <v>0.99957270613032645</v>
      </c>
      <c r="G19" s="84" t="s">
        <v>44</v>
      </c>
      <c r="H19" s="219"/>
    </row>
    <row r="20" spans="1:8" ht="15.75">
      <c r="A20" s="196"/>
      <c r="B20" s="199"/>
      <c r="C20" s="79" t="s">
        <v>126</v>
      </c>
      <c r="D20" s="82">
        <v>199641.9</v>
      </c>
      <c r="E20" s="82">
        <v>199556.59424000001</v>
      </c>
      <c r="F20" s="83">
        <f t="shared" si="4"/>
        <v>0.99957270613032645</v>
      </c>
      <c r="G20" s="84" t="s">
        <v>44</v>
      </c>
      <c r="H20" s="219"/>
    </row>
    <row r="21" spans="1:8" ht="197.25" customHeight="1">
      <c r="A21" s="197"/>
      <c r="B21" s="200"/>
      <c r="C21" s="79" t="s">
        <v>127</v>
      </c>
      <c r="D21" s="82">
        <v>0</v>
      </c>
      <c r="E21" s="82">
        <v>0</v>
      </c>
      <c r="F21" s="83" t="e">
        <f t="shared" si="4"/>
        <v>#DIV/0!</v>
      </c>
      <c r="G21" s="84" t="s">
        <v>44</v>
      </c>
      <c r="H21" s="220"/>
    </row>
    <row r="22" spans="1:8" ht="15.75">
      <c r="A22" s="181" t="s">
        <v>131</v>
      </c>
      <c r="B22" s="184" t="s">
        <v>132</v>
      </c>
      <c r="C22" s="79" t="s">
        <v>123</v>
      </c>
      <c r="D22" s="82">
        <f>SUM(D23:D25)</f>
        <v>423921.87832000002</v>
      </c>
      <c r="E22" s="82">
        <f>SUM(E23:E25)</f>
        <v>423921.87832000002</v>
      </c>
      <c r="F22" s="83">
        <f>E22/D22</f>
        <v>1</v>
      </c>
      <c r="G22" s="85" t="s">
        <v>44</v>
      </c>
      <c r="H22" s="184" t="s">
        <v>227</v>
      </c>
    </row>
    <row r="23" spans="1:8" ht="15.75">
      <c r="A23" s="182"/>
      <c r="B23" s="185"/>
      <c r="C23" s="79" t="s">
        <v>125</v>
      </c>
      <c r="D23" s="82">
        <v>423921.87832000002</v>
      </c>
      <c r="E23" s="82">
        <v>423921.87832000002</v>
      </c>
      <c r="F23" s="83">
        <f t="shared" ref="F23:F25" si="5">E23/D23</f>
        <v>1</v>
      </c>
      <c r="G23" s="85" t="s">
        <v>44</v>
      </c>
      <c r="H23" s="185"/>
    </row>
    <row r="24" spans="1:8" ht="15.75">
      <c r="A24" s="182"/>
      <c r="B24" s="185"/>
      <c r="C24" s="79" t="s">
        <v>126</v>
      </c>
      <c r="D24" s="82">
        <v>0</v>
      </c>
      <c r="E24" s="82">
        <v>0</v>
      </c>
      <c r="F24" s="83" t="e">
        <f t="shared" si="5"/>
        <v>#DIV/0!</v>
      </c>
      <c r="G24" s="85" t="s">
        <v>44</v>
      </c>
      <c r="H24" s="185"/>
    </row>
    <row r="25" spans="1:8" ht="84" customHeight="1">
      <c r="A25" s="183"/>
      <c r="B25" s="186"/>
      <c r="C25" s="79" t="s">
        <v>127</v>
      </c>
      <c r="D25" s="82">
        <v>0</v>
      </c>
      <c r="E25" s="82">
        <v>0</v>
      </c>
      <c r="F25" s="83" t="e">
        <f t="shared" si="5"/>
        <v>#DIV/0!</v>
      </c>
      <c r="G25" s="85" t="s">
        <v>44</v>
      </c>
      <c r="H25" s="186"/>
    </row>
    <row r="26" spans="1:8" ht="15.75" hidden="1" customHeight="1">
      <c r="A26" s="181" t="s">
        <v>133</v>
      </c>
      <c r="B26" s="184" t="s">
        <v>134</v>
      </c>
      <c r="C26" s="79" t="s">
        <v>123</v>
      </c>
      <c r="D26" s="82">
        <f>SUM(D27:D29)</f>
        <v>0</v>
      </c>
      <c r="E26" s="82">
        <f>SUM(E27:E29)</f>
        <v>0</v>
      </c>
      <c r="F26" s="83" t="e">
        <f>E26/D26</f>
        <v>#DIV/0!</v>
      </c>
      <c r="G26" s="85" t="s">
        <v>44</v>
      </c>
      <c r="H26" s="184" t="s">
        <v>227</v>
      </c>
    </row>
    <row r="27" spans="1:8" ht="15.75" hidden="1" customHeight="1">
      <c r="A27" s="182"/>
      <c r="B27" s="185"/>
      <c r="C27" s="79" t="s">
        <v>125</v>
      </c>
      <c r="D27" s="82">
        <v>0</v>
      </c>
      <c r="E27" s="82">
        <v>0</v>
      </c>
      <c r="F27" s="83" t="e">
        <f t="shared" ref="F27:F29" si="6">E27/D27</f>
        <v>#DIV/0!</v>
      </c>
      <c r="G27" s="85" t="s">
        <v>44</v>
      </c>
      <c r="H27" s="185"/>
    </row>
    <row r="28" spans="1:8" ht="15.75" hidden="1" customHeight="1">
      <c r="A28" s="182"/>
      <c r="B28" s="185"/>
      <c r="C28" s="79" t="s">
        <v>126</v>
      </c>
      <c r="D28" s="82">
        <v>0</v>
      </c>
      <c r="E28" s="82">
        <v>0</v>
      </c>
      <c r="F28" s="83" t="e">
        <f t="shared" si="6"/>
        <v>#DIV/0!</v>
      </c>
      <c r="G28" s="85" t="s">
        <v>44</v>
      </c>
      <c r="H28" s="185"/>
    </row>
    <row r="29" spans="1:8" ht="84.75" hidden="1" customHeight="1">
      <c r="A29" s="183"/>
      <c r="B29" s="186"/>
      <c r="C29" s="79" t="s">
        <v>127</v>
      </c>
      <c r="D29" s="82">
        <v>0</v>
      </c>
      <c r="E29" s="82">
        <v>0</v>
      </c>
      <c r="F29" s="83" t="e">
        <f t="shared" si="6"/>
        <v>#DIV/0!</v>
      </c>
      <c r="G29" s="85" t="s">
        <v>44</v>
      </c>
      <c r="H29" s="186"/>
    </row>
    <row r="30" spans="1:8" ht="15.75" hidden="1" customHeight="1">
      <c r="A30" s="181" t="s">
        <v>135</v>
      </c>
      <c r="B30" s="184" t="s">
        <v>136</v>
      </c>
      <c r="C30" s="79" t="s">
        <v>123</v>
      </c>
      <c r="D30" s="82">
        <f>SUM(D31:D33)</f>
        <v>0</v>
      </c>
      <c r="E30" s="82">
        <f>SUM(E31:E33)</f>
        <v>0</v>
      </c>
      <c r="F30" s="83" t="e">
        <f>E30/D30</f>
        <v>#DIV/0!</v>
      </c>
      <c r="G30" s="85" t="s">
        <v>44</v>
      </c>
      <c r="H30" s="184" t="s">
        <v>227</v>
      </c>
    </row>
    <row r="31" spans="1:8" ht="15.75" hidden="1" customHeight="1">
      <c r="A31" s="182"/>
      <c r="B31" s="185"/>
      <c r="C31" s="79" t="s">
        <v>125</v>
      </c>
      <c r="D31" s="82">
        <v>0</v>
      </c>
      <c r="E31" s="82">
        <v>0</v>
      </c>
      <c r="F31" s="83" t="e">
        <f t="shared" ref="F31:F33" si="7">E31/D31</f>
        <v>#DIV/0!</v>
      </c>
      <c r="G31" s="85" t="s">
        <v>44</v>
      </c>
      <c r="H31" s="185"/>
    </row>
    <row r="32" spans="1:8" ht="15.75" hidden="1" customHeight="1">
      <c r="A32" s="182"/>
      <c r="B32" s="185"/>
      <c r="C32" s="79" t="s">
        <v>126</v>
      </c>
      <c r="D32" s="82">
        <v>0</v>
      </c>
      <c r="E32" s="82">
        <v>0</v>
      </c>
      <c r="F32" s="83" t="e">
        <f t="shared" si="7"/>
        <v>#DIV/0!</v>
      </c>
      <c r="G32" s="85" t="s">
        <v>44</v>
      </c>
      <c r="H32" s="185"/>
    </row>
    <row r="33" spans="1:8" ht="48.75" hidden="1" customHeight="1">
      <c r="A33" s="183"/>
      <c r="B33" s="186"/>
      <c r="C33" s="79" t="s">
        <v>127</v>
      </c>
      <c r="D33" s="82">
        <v>0</v>
      </c>
      <c r="E33" s="82">
        <v>0</v>
      </c>
      <c r="F33" s="83" t="e">
        <f t="shared" si="7"/>
        <v>#DIV/0!</v>
      </c>
      <c r="G33" s="85" t="s">
        <v>44</v>
      </c>
      <c r="H33" s="186"/>
    </row>
    <row r="34" spans="1:8" ht="15.75" hidden="1" customHeight="1">
      <c r="A34" s="181" t="s">
        <v>137</v>
      </c>
      <c r="B34" s="184" t="s">
        <v>138</v>
      </c>
      <c r="C34" s="79" t="s">
        <v>123</v>
      </c>
      <c r="D34" s="82">
        <f>SUM(D35:D37)</f>
        <v>0</v>
      </c>
      <c r="E34" s="82">
        <f>SUM(E35:E37)</f>
        <v>0</v>
      </c>
      <c r="F34" s="83" t="e">
        <f>E34/D34</f>
        <v>#DIV/0!</v>
      </c>
      <c r="G34" s="85" t="s">
        <v>44</v>
      </c>
      <c r="H34" s="184" t="s">
        <v>227</v>
      </c>
    </row>
    <row r="35" spans="1:8" ht="15.75" hidden="1" customHeight="1">
      <c r="A35" s="182"/>
      <c r="B35" s="185"/>
      <c r="C35" s="79" t="s">
        <v>125</v>
      </c>
      <c r="D35" s="82">
        <v>0</v>
      </c>
      <c r="E35" s="82">
        <v>0</v>
      </c>
      <c r="F35" s="83" t="e">
        <f t="shared" ref="F35:F37" si="8">E35/D35</f>
        <v>#DIV/0!</v>
      </c>
      <c r="G35" s="85" t="s">
        <v>44</v>
      </c>
      <c r="H35" s="185"/>
    </row>
    <row r="36" spans="1:8" ht="15.75" hidden="1" customHeight="1">
      <c r="A36" s="182"/>
      <c r="B36" s="185"/>
      <c r="C36" s="79" t="s">
        <v>126</v>
      </c>
      <c r="D36" s="82">
        <v>0</v>
      </c>
      <c r="E36" s="82">
        <v>0</v>
      </c>
      <c r="F36" s="83" t="e">
        <f t="shared" si="8"/>
        <v>#DIV/0!</v>
      </c>
      <c r="G36" s="85" t="s">
        <v>44</v>
      </c>
      <c r="H36" s="185"/>
    </row>
    <row r="37" spans="1:8" ht="15.75" hidden="1" customHeight="1">
      <c r="A37" s="183"/>
      <c r="B37" s="186"/>
      <c r="C37" s="79" t="s">
        <v>127</v>
      </c>
      <c r="D37" s="82">
        <v>0</v>
      </c>
      <c r="E37" s="82">
        <v>0</v>
      </c>
      <c r="F37" s="83" t="e">
        <f t="shared" si="8"/>
        <v>#DIV/0!</v>
      </c>
      <c r="G37" s="85" t="s">
        <v>44</v>
      </c>
      <c r="H37" s="186"/>
    </row>
    <row r="38" spans="1:8" ht="15.75" customHeight="1">
      <c r="A38" s="181" t="s">
        <v>139</v>
      </c>
      <c r="B38" s="184" t="s">
        <v>140</v>
      </c>
      <c r="C38" s="79" t="s">
        <v>123</v>
      </c>
      <c r="D38" s="82">
        <f>SUM(D39:D41)</f>
        <v>49500</v>
      </c>
      <c r="E38" s="82">
        <f>SUM(E39:E41)</f>
        <v>49500</v>
      </c>
      <c r="F38" s="83">
        <f>E38/D38</f>
        <v>1</v>
      </c>
      <c r="G38" s="85" t="s">
        <v>44</v>
      </c>
      <c r="H38" s="184" t="s">
        <v>227</v>
      </c>
    </row>
    <row r="39" spans="1:8" ht="15.75">
      <c r="A39" s="182"/>
      <c r="B39" s="185"/>
      <c r="C39" s="79" t="s">
        <v>125</v>
      </c>
      <c r="D39" s="82">
        <v>49500</v>
      </c>
      <c r="E39" s="82">
        <v>49500</v>
      </c>
      <c r="F39" s="83">
        <f t="shared" ref="F39:F45" si="9">E39/D39</f>
        <v>1</v>
      </c>
      <c r="G39" s="85" t="s">
        <v>44</v>
      </c>
      <c r="H39" s="185"/>
    </row>
    <row r="40" spans="1:8" ht="15.75">
      <c r="A40" s="182"/>
      <c r="B40" s="185"/>
      <c r="C40" s="79" t="s">
        <v>126</v>
      </c>
      <c r="D40" s="82">
        <v>0</v>
      </c>
      <c r="E40" s="82">
        <v>0</v>
      </c>
      <c r="F40" s="83" t="e">
        <f t="shared" si="9"/>
        <v>#DIV/0!</v>
      </c>
      <c r="G40" s="85" t="s">
        <v>44</v>
      </c>
      <c r="H40" s="185"/>
    </row>
    <row r="41" spans="1:8" ht="36.75" customHeight="1">
      <c r="A41" s="183"/>
      <c r="B41" s="186"/>
      <c r="C41" s="79" t="s">
        <v>127</v>
      </c>
      <c r="D41" s="82">
        <v>0</v>
      </c>
      <c r="E41" s="82">
        <v>0</v>
      </c>
      <c r="F41" s="83" t="e">
        <f t="shared" si="9"/>
        <v>#DIV/0!</v>
      </c>
      <c r="G41" s="85" t="s">
        <v>44</v>
      </c>
      <c r="H41" s="186"/>
    </row>
    <row r="42" spans="1:8" ht="36.75" customHeight="1">
      <c r="A42" s="181" t="s">
        <v>224</v>
      </c>
      <c r="B42" s="184" t="s">
        <v>223</v>
      </c>
      <c r="C42" s="79" t="s">
        <v>123</v>
      </c>
      <c r="D42" s="82">
        <f>SUM(D43:D45)</f>
        <v>50</v>
      </c>
      <c r="E42" s="82">
        <f>SUM(E43:E45)</f>
        <v>24131.802339999998</v>
      </c>
      <c r="F42" s="83">
        <f t="shared" si="9"/>
        <v>482.63604679999997</v>
      </c>
      <c r="G42" s="85" t="s">
        <v>44</v>
      </c>
      <c r="H42" s="184" t="s">
        <v>281</v>
      </c>
    </row>
    <row r="43" spans="1:8" ht="36.75" customHeight="1">
      <c r="A43" s="182"/>
      <c r="B43" s="185"/>
      <c r="C43" s="79" t="s">
        <v>125</v>
      </c>
      <c r="D43" s="82">
        <v>50</v>
      </c>
      <c r="E43" s="82">
        <v>50</v>
      </c>
      <c r="F43" s="83">
        <f t="shared" si="9"/>
        <v>1</v>
      </c>
      <c r="G43" s="85" t="s">
        <v>44</v>
      </c>
      <c r="H43" s="185"/>
    </row>
    <row r="44" spans="1:8" ht="36.75" customHeight="1">
      <c r="A44" s="182"/>
      <c r="B44" s="185"/>
      <c r="C44" s="79" t="s">
        <v>126</v>
      </c>
      <c r="D44" s="82">
        <v>0</v>
      </c>
      <c r="E44" s="82">
        <v>24081.802339999998</v>
      </c>
      <c r="F44" s="83" t="e">
        <f t="shared" si="9"/>
        <v>#DIV/0!</v>
      </c>
      <c r="G44" s="85" t="s">
        <v>44</v>
      </c>
      <c r="H44" s="185"/>
    </row>
    <row r="45" spans="1:8" ht="111" customHeight="1">
      <c r="A45" s="183"/>
      <c r="B45" s="186"/>
      <c r="C45" s="79" t="s">
        <v>127</v>
      </c>
      <c r="D45" s="82">
        <v>0</v>
      </c>
      <c r="E45" s="82">
        <v>0</v>
      </c>
      <c r="F45" s="83" t="e">
        <f t="shared" si="9"/>
        <v>#DIV/0!</v>
      </c>
      <c r="G45" s="85" t="s">
        <v>44</v>
      </c>
      <c r="H45" s="186"/>
    </row>
    <row r="46" spans="1:8" ht="15.75" customHeight="1">
      <c r="A46" s="181" t="s">
        <v>189</v>
      </c>
      <c r="B46" s="184" t="s">
        <v>190</v>
      </c>
      <c r="C46" s="79" t="s">
        <v>123</v>
      </c>
      <c r="D46" s="82">
        <f>SUM(D47:D49)</f>
        <v>27962.5</v>
      </c>
      <c r="E46" s="82">
        <f>SUM(E47:E49)</f>
        <v>27962.5</v>
      </c>
      <c r="F46" s="83">
        <f>E46/D46</f>
        <v>1</v>
      </c>
      <c r="G46" s="85" t="s">
        <v>44</v>
      </c>
      <c r="H46" s="184" t="s">
        <v>266</v>
      </c>
    </row>
    <row r="47" spans="1:8" ht="15.75">
      <c r="A47" s="182"/>
      <c r="B47" s="185"/>
      <c r="C47" s="79" t="s">
        <v>125</v>
      </c>
      <c r="D47" s="82">
        <v>5592.5</v>
      </c>
      <c r="E47" s="82">
        <v>5592.5</v>
      </c>
      <c r="F47" s="83">
        <f t="shared" ref="F47:F49" si="10">E47/D47</f>
        <v>1</v>
      </c>
      <c r="G47" s="85" t="s">
        <v>44</v>
      </c>
      <c r="H47" s="185"/>
    </row>
    <row r="48" spans="1:8" ht="15.75">
      <c r="A48" s="182"/>
      <c r="B48" s="185"/>
      <c r="C48" s="79" t="s">
        <v>126</v>
      </c>
      <c r="D48" s="82">
        <v>22370</v>
      </c>
      <c r="E48" s="82">
        <v>22370</v>
      </c>
      <c r="F48" s="83">
        <f t="shared" si="10"/>
        <v>1</v>
      </c>
      <c r="G48" s="85" t="s">
        <v>44</v>
      </c>
      <c r="H48" s="185"/>
    </row>
    <row r="49" spans="1:8" ht="228" customHeight="1">
      <c r="A49" s="183"/>
      <c r="B49" s="186"/>
      <c r="C49" s="79" t="s">
        <v>127</v>
      </c>
      <c r="D49" s="82">
        <v>0</v>
      </c>
      <c r="E49" s="82">
        <v>0</v>
      </c>
      <c r="F49" s="83" t="e">
        <f t="shared" si="10"/>
        <v>#DIV/0!</v>
      </c>
      <c r="G49" s="85" t="s">
        <v>44</v>
      </c>
      <c r="H49" s="186"/>
    </row>
    <row r="50" spans="1:8" ht="15.75">
      <c r="A50" s="203">
        <v>2</v>
      </c>
      <c r="B50" s="192" t="s">
        <v>33</v>
      </c>
      <c r="C50" s="75" t="s">
        <v>123</v>
      </c>
      <c r="D50" s="76">
        <f>SUM(D51:D53)</f>
        <v>3804090.1676900005</v>
      </c>
      <c r="E50" s="76">
        <f>SUM(E51:E53)</f>
        <v>3801856.6561900005</v>
      </c>
      <c r="F50" s="77">
        <f>E50/D50</f>
        <v>0.99941286578352684</v>
      </c>
      <c r="G50" s="75" t="s">
        <v>44</v>
      </c>
      <c r="H50" s="78"/>
    </row>
    <row r="51" spans="1:8" ht="15.75">
      <c r="A51" s="204"/>
      <c r="B51" s="193"/>
      <c r="C51" s="75" t="s">
        <v>125</v>
      </c>
      <c r="D51" s="76">
        <f>D55+D59+D63+D67+D75+D71</f>
        <v>3267030.9884900004</v>
      </c>
      <c r="E51" s="76">
        <f>E55+E59+E63+E67+E75+E71</f>
        <v>3266584.2861900004</v>
      </c>
      <c r="F51" s="77">
        <f t="shared" ref="F51:F53" si="11">E51/D51</f>
        <v>0.99986326964709737</v>
      </c>
      <c r="G51" s="75" t="s">
        <v>44</v>
      </c>
      <c r="H51" s="78"/>
    </row>
    <row r="52" spans="1:8" ht="15.75">
      <c r="A52" s="204"/>
      <c r="B52" s="193"/>
      <c r="C52" s="75" t="s">
        <v>126</v>
      </c>
      <c r="D52" s="76">
        <f>D56+D60+D64+D68+D76+D72</f>
        <v>537059.17920000001</v>
      </c>
      <c r="E52" s="76">
        <f>E56+E60+E64+E68+E76+E72</f>
        <v>535272.37</v>
      </c>
      <c r="F52" s="77">
        <f t="shared" si="11"/>
        <v>0.99667297521539122</v>
      </c>
      <c r="G52" s="75" t="s">
        <v>44</v>
      </c>
      <c r="H52" s="78"/>
    </row>
    <row r="53" spans="1:8" ht="36.75" customHeight="1">
      <c r="A53" s="205"/>
      <c r="B53" s="194"/>
      <c r="C53" s="75" t="s">
        <v>127</v>
      </c>
      <c r="D53" s="76">
        <f>D57</f>
        <v>0</v>
      </c>
      <c r="E53" s="76">
        <f>E57</f>
        <v>0</v>
      </c>
      <c r="F53" s="77" t="e">
        <f t="shared" si="11"/>
        <v>#DIV/0!</v>
      </c>
      <c r="G53" s="75" t="s">
        <v>44</v>
      </c>
      <c r="H53" s="78"/>
    </row>
    <row r="54" spans="1:8" ht="15.75">
      <c r="A54" s="195" t="s">
        <v>141</v>
      </c>
      <c r="B54" s="198" t="s">
        <v>142</v>
      </c>
      <c r="C54" s="79" t="s">
        <v>123</v>
      </c>
      <c r="D54" s="80">
        <f>SUM(D55:D57)</f>
        <v>215337.22399999999</v>
      </c>
      <c r="E54" s="80">
        <f>SUM(E55:E57)</f>
        <v>213103.71249999999</v>
      </c>
      <c r="F54" s="81">
        <f>E54/D54</f>
        <v>0.98962784297804451</v>
      </c>
      <c r="G54" s="79" t="s">
        <v>44</v>
      </c>
      <c r="H54" s="206" t="s">
        <v>267</v>
      </c>
    </row>
    <row r="55" spans="1:8" ht="15.75">
      <c r="A55" s="196"/>
      <c r="B55" s="199"/>
      <c r="C55" s="79" t="s">
        <v>125</v>
      </c>
      <c r="D55" s="82">
        <v>43067.444799999997</v>
      </c>
      <c r="E55" s="82">
        <v>42620.7425</v>
      </c>
      <c r="F55" s="83">
        <f t="shared" ref="F55:F57" si="12">E55/D55</f>
        <v>0.98962784297804463</v>
      </c>
      <c r="G55" s="79" t="s">
        <v>44</v>
      </c>
      <c r="H55" s="207"/>
    </row>
    <row r="56" spans="1:8" ht="15.75">
      <c r="A56" s="196"/>
      <c r="B56" s="199"/>
      <c r="C56" s="79" t="s">
        <v>126</v>
      </c>
      <c r="D56" s="82">
        <v>172269.77919999999</v>
      </c>
      <c r="E56" s="82">
        <v>170482.97</v>
      </c>
      <c r="F56" s="83">
        <f t="shared" si="12"/>
        <v>0.98962784297804463</v>
      </c>
      <c r="G56" s="79" t="s">
        <v>44</v>
      </c>
      <c r="H56" s="207"/>
    </row>
    <row r="57" spans="1:8" ht="261.75" customHeight="1">
      <c r="A57" s="197"/>
      <c r="B57" s="200"/>
      <c r="C57" s="79" t="s">
        <v>127</v>
      </c>
      <c r="D57" s="82">
        <v>0</v>
      </c>
      <c r="E57" s="82">
        <v>0</v>
      </c>
      <c r="F57" s="83" t="e">
        <f t="shared" si="12"/>
        <v>#DIV/0!</v>
      </c>
      <c r="G57" s="79" t="s">
        <v>44</v>
      </c>
      <c r="H57" s="208"/>
    </row>
    <row r="58" spans="1:8" ht="15.75">
      <c r="A58" s="181" t="s">
        <v>143</v>
      </c>
      <c r="B58" s="184" t="s">
        <v>144</v>
      </c>
      <c r="C58" s="79" t="s">
        <v>123</v>
      </c>
      <c r="D58" s="82">
        <f>SUM(D59:D61)</f>
        <v>3194355</v>
      </c>
      <c r="E58" s="82">
        <f>SUM(E59:E61)</f>
        <v>3194355</v>
      </c>
      <c r="F58" s="83">
        <f>E58/D58</f>
        <v>1</v>
      </c>
      <c r="G58" s="79" t="s">
        <v>44</v>
      </c>
      <c r="H58" s="184" t="s">
        <v>227</v>
      </c>
    </row>
    <row r="59" spans="1:8" ht="15.75">
      <c r="A59" s="182"/>
      <c r="B59" s="185"/>
      <c r="C59" s="79" t="s">
        <v>125</v>
      </c>
      <c r="D59" s="82">
        <v>3194355</v>
      </c>
      <c r="E59" s="82">
        <v>3194355</v>
      </c>
      <c r="F59" s="83">
        <f t="shared" ref="F59:F61" si="13">E59/D59</f>
        <v>1</v>
      </c>
      <c r="G59" s="79" t="s">
        <v>44</v>
      </c>
      <c r="H59" s="209"/>
    </row>
    <row r="60" spans="1:8" ht="15.75">
      <c r="A60" s="182"/>
      <c r="B60" s="185"/>
      <c r="C60" s="79" t="s">
        <v>126</v>
      </c>
      <c r="D60" s="82">
        <v>0</v>
      </c>
      <c r="E60" s="82">
        <v>0</v>
      </c>
      <c r="F60" s="83" t="e">
        <f t="shared" si="13"/>
        <v>#DIV/0!</v>
      </c>
      <c r="G60" s="79" t="s">
        <v>44</v>
      </c>
      <c r="H60" s="209"/>
    </row>
    <row r="61" spans="1:8" ht="35.25" customHeight="1">
      <c r="A61" s="183"/>
      <c r="B61" s="186"/>
      <c r="C61" s="79" t="s">
        <v>127</v>
      </c>
      <c r="D61" s="82">
        <v>0</v>
      </c>
      <c r="E61" s="82">
        <v>0</v>
      </c>
      <c r="F61" s="83" t="e">
        <f t="shared" si="13"/>
        <v>#DIV/0!</v>
      </c>
      <c r="G61" s="79" t="s">
        <v>44</v>
      </c>
      <c r="H61" s="210"/>
    </row>
    <row r="62" spans="1:8" ht="15.75" customHeight="1">
      <c r="A62" s="181" t="s">
        <v>145</v>
      </c>
      <c r="B62" s="184" t="s">
        <v>146</v>
      </c>
      <c r="C62" s="79" t="s">
        <v>123</v>
      </c>
      <c r="D62" s="82">
        <f>SUM(D63:D65)</f>
        <v>22500</v>
      </c>
      <c r="E62" s="82">
        <f>SUM(E63:E65)</f>
        <v>22500</v>
      </c>
      <c r="F62" s="83">
        <f>E62/D62</f>
        <v>1</v>
      </c>
      <c r="G62" s="79" t="s">
        <v>44</v>
      </c>
      <c r="H62" s="184" t="s">
        <v>268</v>
      </c>
    </row>
    <row r="63" spans="1:8" ht="15.75">
      <c r="A63" s="182"/>
      <c r="B63" s="185"/>
      <c r="C63" s="79" t="s">
        <v>125</v>
      </c>
      <c r="D63" s="82">
        <v>22500</v>
      </c>
      <c r="E63" s="82">
        <v>22500</v>
      </c>
      <c r="F63" s="83">
        <f t="shared" ref="F63:F65" si="14">E63/D63</f>
        <v>1</v>
      </c>
      <c r="G63" s="79" t="s">
        <v>44</v>
      </c>
      <c r="H63" s="185"/>
    </row>
    <row r="64" spans="1:8" ht="15.75">
      <c r="A64" s="182"/>
      <c r="B64" s="185"/>
      <c r="C64" s="79" t="s">
        <v>126</v>
      </c>
      <c r="D64" s="82">
        <v>0</v>
      </c>
      <c r="E64" s="82">
        <v>0</v>
      </c>
      <c r="F64" s="83" t="e">
        <f t="shared" si="14"/>
        <v>#DIV/0!</v>
      </c>
      <c r="G64" s="79" t="s">
        <v>44</v>
      </c>
      <c r="H64" s="185"/>
    </row>
    <row r="65" spans="1:8" ht="38.25" customHeight="1">
      <c r="A65" s="183"/>
      <c r="B65" s="186"/>
      <c r="C65" s="79" t="s">
        <v>127</v>
      </c>
      <c r="D65" s="82">
        <v>0</v>
      </c>
      <c r="E65" s="82">
        <v>0</v>
      </c>
      <c r="F65" s="83" t="e">
        <f t="shared" si="14"/>
        <v>#DIV/0!</v>
      </c>
      <c r="G65" s="79" t="s">
        <v>44</v>
      </c>
      <c r="H65" s="186"/>
    </row>
    <row r="66" spans="1:8" ht="15.75">
      <c r="A66" s="181" t="s">
        <v>148</v>
      </c>
      <c r="B66" s="184" t="s">
        <v>149</v>
      </c>
      <c r="C66" s="79" t="s">
        <v>123</v>
      </c>
      <c r="D66" s="82">
        <f>SUM(D67:D69)</f>
        <v>356939.4</v>
      </c>
      <c r="E66" s="82">
        <f>SUM(E67:E69)</f>
        <v>356939.4</v>
      </c>
      <c r="F66" s="83">
        <f>E66/D66</f>
        <v>1</v>
      </c>
      <c r="G66" s="79" t="s">
        <v>44</v>
      </c>
      <c r="H66" s="214" t="s">
        <v>269</v>
      </c>
    </row>
    <row r="67" spans="1:8" ht="15.75">
      <c r="A67" s="182"/>
      <c r="B67" s="185"/>
      <c r="C67" s="79" t="s">
        <v>125</v>
      </c>
      <c r="D67" s="82">
        <v>150</v>
      </c>
      <c r="E67" s="82">
        <v>150</v>
      </c>
      <c r="F67" s="83">
        <f t="shared" ref="F67:F69" si="15">E67/D67</f>
        <v>1</v>
      </c>
      <c r="G67" s="79" t="s">
        <v>44</v>
      </c>
      <c r="H67" s="215"/>
    </row>
    <row r="68" spans="1:8" ht="15.75">
      <c r="A68" s="182"/>
      <c r="B68" s="185"/>
      <c r="C68" s="79" t="s">
        <v>126</v>
      </c>
      <c r="D68" s="82">
        <v>356789.4</v>
      </c>
      <c r="E68" s="82">
        <v>356789.4</v>
      </c>
      <c r="F68" s="83">
        <f t="shared" si="15"/>
        <v>1</v>
      </c>
      <c r="G68" s="79" t="s">
        <v>44</v>
      </c>
      <c r="H68" s="215"/>
    </row>
    <row r="69" spans="1:8" ht="102" customHeight="1">
      <c r="A69" s="183"/>
      <c r="B69" s="186"/>
      <c r="C69" s="79" t="s">
        <v>127</v>
      </c>
      <c r="D69" s="82">
        <v>0</v>
      </c>
      <c r="E69" s="82">
        <v>0</v>
      </c>
      <c r="F69" s="83" t="e">
        <f t="shared" si="15"/>
        <v>#DIV/0!</v>
      </c>
      <c r="G69" s="79" t="s">
        <v>44</v>
      </c>
      <c r="H69" s="216"/>
    </row>
    <row r="70" spans="1:8" ht="15.75">
      <c r="A70" s="181" t="s">
        <v>150</v>
      </c>
      <c r="B70" s="217" t="s">
        <v>151</v>
      </c>
      <c r="C70" s="79" t="s">
        <v>123</v>
      </c>
      <c r="D70" s="82">
        <f>SUM(D71:D73)</f>
        <v>10000</v>
      </c>
      <c r="E70" s="82">
        <f>SUM(E71:E73)</f>
        <v>10000</v>
      </c>
      <c r="F70" s="83">
        <f>E70/D70</f>
        <v>1</v>
      </c>
      <c r="G70" s="79" t="s">
        <v>44</v>
      </c>
      <c r="H70" s="184" t="s">
        <v>220</v>
      </c>
    </row>
    <row r="71" spans="1:8" ht="15.75">
      <c r="A71" s="182"/>
      <c r="B71" s="209"/>
      <c r="C71" s="79" t="s">
        <v>125</v>
      </c>
      <c r="D71" s="82">
        <v>2000</v>
      </c>
      <c r="E71" s="82">
        <v>2000</v>
      </c>
      <c r="F71" s="83">
        <f t="shared" ref="F71:F73" si="16">E71/D71</f>
        <v>1</v>
      </c>
      <c r="G71" s="79" t="s">
        <v>44</v>
      </c>
      <c r="H71" s="185"/>
    </row>
    <row r="72" spans="1:8" ht="15.75">
      <c r="A72" s="182"/>
      <c r="B72" s="209"/>
      <c r="C72" s="79" t="s">
        <v>126</v>
      </c>
      <c r="D72" s="82">
        <v>8000</v>
      </c>
      <c r="E72" s="82">
        <v>8000</v>
      </c>
      <c r="F72" s="83">
        <f t="shared" si="16"/>
        <v>1</v>
      </c>
      <c r="G72" s="79" t="s">
        <v>44</v>
      </c>
      <c r="H72" s="185"/>
    </row>
    <row r="73" spans="1:8" ht="50.25" customHeight="1">
      <c r="A73" s="183"/>
      <c r="B73" s="210"/>
      <c r="C73" s="79" t="s">
        <v>127</v>
      </c>
      <c r="D73" s="82">
        <v>0</v>
      </c>
      <c r="E73" s="82">
        <v>0</v>
      </c>
      <c r="F73" s="83" t="e">
        <f t="shared" si="16"/>
        <v>#DIV/0!</v>
      </c>
      <c r="G73" s="79" t="s">
        <v>44</v>
      </c>
      <c r="H73" s="186"/>
    </row>
    <row r="74" spans="1:8" ht="15.75">
      <c r="A74" s="181" t="s">
        <v>152</v>
      </c>
      <c r="B74" s="184" t="s">
        <v>153</v>
      </c>
      <c r="C74" s="79" t="s">
        <v>123</v>
      </c>
      <c r="D74" s="82">
        <f>SUM(D75:D77)</f>
        <v>4958.5436900000004</v>
      </c>
      <c r="E74" s="82">
        <f>SUM(E75:E77)</f>
        <v>4958.5436900000004</v>
      </c>
      <c r="F74" s="83">
        <f>E74/D74</f>
        <v>1</v>
      </c>
      <c r="G74" s="79" t="s">
        <v>44</v>
      </c>
      <c r="H74" s="184" t="s">
        <v>270</v>
      </c>
    </row>
    <row r="75" spans="1:8" ht="15.75">
      <c r="A75" s="182"/>
      <c r="B75" s="185"/>
      <c r="C75" s="79" t="s">
        <v>125</v>
      </c>
      <c r="D75" s="82">
        <v>4958.5436900000004</v>
      </c>
      <c r="E75" s="82">
        <v>4958.5436900000004</v>
      </c>
      <c r="F75" s="83">
        <f t="shared" ref="F75:F77" si="17">E75/D75</f>
        <v>1</v>
      </c>
      <c r="G75" s="79" t="s">
        <v>44</v>
      </c>
      <c r="H75" s="185"/>
    </row>
    <row r="76" spans="1:8" ht="15.75">
      <c r="A76" s="182"/>
      <c r="B76" s="185"/>
      <c r="C76" s="79" t="s">
        <v>126</v>
      </c>
      <c r="D76" s="82">
        <v>0</v>
      </c>
      <c r="E76" s="82">
        <v>0</v>
      </c>
      <c r="F76" s="83" t="e">
        <f t="shared" si="17"/>
        <v>#DIV/0!</v>
      </c>
      <c r="G76" s="79" t="s">
        <v>44</v>
      </c>
      <c r="H76" s="185"/>
    </row>
    <row r="77" spans="1:8" ht="87.75" customHeight="1">
      <c r="A77" s="183"/>
      <c r="B77" s="186"/>
      <c r="C77" s="79" t="s">
        <v>127</v>
      </c>
      <c r="D77" s="82">
        <v>0</v>
      </c>
      <c r="E77" s="82">
        <v>0</v>
      </c>
      <c r="F77" s="83" t="e">
        <f t="shared" si="17"/>
        <v>#DIV/0!</v>
      </c>
      <c r="G77" s="79" t="s">
        <v>44</v>
      </c>
      <c r="H77" s="186"/>
    </row>
    <row r="78" spans="1:8" ht="15.75">
      <c r="A78" s="203">
        <v>3</v>
      </c>
      <c r="B78" s="192" t="s">
        <v>34</v>
      </c>
      <c r="C78" s="75" t="s">
        <v>123</v>
      </c>
      <c r="D78" s="76">
        <f>SUM(D79:D81)</f>
        <v>222787.13253999999</v>
      </c>
      <c r="E78" s="76">
        <f>SUM(E79:E81)</f>
        <v>222787.13253999999</v>
      </c>
      <c r="F78" s="77">
        <f>E78/D78</f>
        <v>1</v>
      </c>
      <c r="G78" s="75" t="s">
        <v>44</v>
      </c>
      <c r="H78" s="78"/>
    </row>
    <row r="79" spans="1:8" ht="15.75">
      <c r="A79" s="204"/>
      <c r="B79" s="193"/>
      <c r="C79" s="75" t="s">
        <v>125</v>
      </c>
      <c r="D79" s="76">
        <f>D83+D87</f>
        <v>222787.13253999999</v>
      </c>
      <c r="E79" s="76">
        <f>E83+E87</f>
        <v>222787.13253999999</v>
      </c>
      <c r="F79" s="77">
        <f t="shared" ref="F79:F81" si="18">E79/D79</f>
        <v>1</v>
      </c>
      <c r="G79" s="75" t="s">
        <v>44</v>
      </c>
      <c r="H79" s="78"/>
    </row>
    <row r="80" spans="1:8" ht="15.75">
      <c r="A80" s="204"/>
      <c r="B80" s="193"/>
      <c r="C80" s="75" t="s">
        <v>126</v>
      </c>
      <c r="D80" s="76">
        <f>D84</f>
        <v>0</v>
      </c>
      <c r="E80" s="76">
        <f>E84</f>
        <v>0</v>
      </c>
      <c r="F80" s="77" t="e">
        <f t="shared" si="18"/>
        <v>#DIV/0!</v>
      </c>
      <c r="G80" s="75" t="s">
        <v>44</v>
      </c>
      <c r="H80" s="78"/>
    </row>
    <row r="81" spans="1:8" ht="15.75">
      <c r="A81" s="205"/>
      <c r="B81" s="194"/>
      <c r="C81" s="75" t="s">
        <v>127</v>
      </c>
      <c r="D81" s="76">
        <f>D85</f>
        <v>0</v>
      </c>
      <c r="E81" s="76">
        <f>E85</f>
        <v>0</v>
      </c>
      <c r="F81" s="77" t="e">
        <f t="shared" si="18"/>
        <v>#DIV/0!</v>
      </c>
      <c r="G81" s="75" t="s">
        <v>44</v>
      </c>
      <c r="H81" s="78"/>
    </row>
    <row r="82" spans="1:8" ht="15.75" hidden="1">
      <c r="A82" s="195" t="s">
        <v>154</v>
      </c>
      <c r="B82" s="198" t="s">
        <v>155</v>
      </c>
      <c r="C82" s="79" t="s">
        <v>123</v>
      </c>
      <c r="D82" s="80">
        <f>SUM(D83:D85)</f>
        <v>0</v>
      </c>
      <c r="E82" s="80">
        <f>SUM(E83:E85)</f>
        <v>0</v>
      </c>
      <c r="F82" s="81" t="e">
        <f>E82/D82</f>
        <v>#DIV/0!</v>
      </c>
      <c r="G82" s="79" t="s">
        <v>44</v>
      </c>
      <c r="H82" s="184"/>
    </row>
    <row r="83" spans="1:8" ht="15.75" hidden="1">
      <c r="A83" s="196"/>
      <c r="B83" s="199"/>
      <c r="C83" s="79" t="s">
        <v>125</v>
      </c>
      <c r="D83" s="82">
        <v>0</v>
      </c>
      <c r="E83" s="82">
        <v>0</v>
      </c>
      <c r="F83" s="83" t="e">
        <f t="shared" ref="F83:F85" si="19">E83/D83</f>
        <v>#DIV/0!</v>
      </c>
      <c r="G83" s="79" t="s">
        <v>44</v>
      </c>
      <c r="H83" s="185"/>
    </row>
    <row r="84" spans="1:8" ht="15.75" hidden="1">
      <c r="A84" s="196"/>
      <c r="B84" s="199"/>
      <c r="C84" s="79" t="s">
        <v>126</v>
      </c>
      <c r="D84" s="82">
        <v>0</v>
      </c>
      <c r="E84" s="82">
        <v>0</v>
      </c>
      <c r="F84" s="83" t="e">
        <f t="shared" si="19"/>
        <v>#DIV/0!</v>
      </c>
      <c r="G84" s="79" t="s">
        <v>44</v>
      </c>
      <c r="H84" s="185"/>
    </row>
    <row r="85" spans="1:8" ht="270" hidden="1" customHeight="1">
      <c r="A85" s="197"/>
      <c r="B85" s="200"/>
      <c r="C85" s="79" t="s">
        <v>127</v>
      </c>
      <c r="D85" s="82">
        <v>0</v>
      </c>
      <c r="E85" s="82">
        <v>0</v>
      </c>
      <c r="F85" s="83" t="e">
        <f t="shared" si="19"/>
        <v>#DIV/0!</v>
      </c>
      <c r="G85" s="79" t="s">
        <v>44</v>
      </c>
      <c r="H85" s="186"/>
    </row>
    <row r="86" spans="1:8" ht="15.75">
      <c r="A86" s="181" t="s">
        <v>156</v>
      </c>
      <c r="B86" s="184" t="s">
        <v>157</v>
      </c>
      <c r="C86" s="79" t="s">
        <v>123</v>
      </c>
      <c r="D86" s="82">
        <f>SUM(D87:D89)</f>
        <v>222787.13253999999</v>
      </c>
      <c r="E86" s="82">
        <f>SUM(E87:E89)</f>
        <v>222787.13253999999</v>
      </c>
      <c r="F86" s="83">
        <f>E86/D86</f>
        <v>1</v>
      </c>
      <c r="G86" s="79" t="s">
        <v>44</v>
      </c>
      <c r="H86" s="184" t="s">
        <v>271</v>
      </c>
    </row>
    <row r="87" spans="1:8" ht="15.75">
      <c r="A87" s="182"/>
      <c r="B87" s="185"/>
      <c r="C87" s="79" t="s">
        <v>125</v>
      </c>
      <c r="D87" s="82">
        <v>222787.13253999999</v>
      </c>
      <c r="E87" s="82">
        <v>222787.13253999999</v>
      </c>
      <c r="F87" s="83">
        <f t="shared" ref="F87:F89" si="20">E87/D87</f>
        <v>1</v>
      </c>
      <c r="G87" s="79" t="s">
        <v>44</v>
      </c>
      <c r="H87" s="185"/>
    </row>
    <row r="88" spans="1:8" ht="15.75">
      <c r="A88" s="182"/>
      <c r="B88" s="185"/>
      <c r="C88" s="79" t="s">
        <v>126</v>
      </c>
      <c r="D88" s="82">
        <v>0</v>
      </c>
      <c r="E88" s="82">
        <v>0</v>
      </c>
      <c r="F88" s="83" t="e">
        <f t="shared" si="20"/>
        <v>#DIV/0!</v>
      </c>
      <c r="G88" s="79" t="s">
        <v>44</v>
      </c>
      <c r="H88" s="185"/>
    </row>
    <row r="89" spans="1:8" ht="96.75" customHeight="1">
      <c r="A89" s="183"/>
      <c r="B89" s="186"/>
      <c r="C89" s="79" t="s">
        <v>127</v>
      </c>
      <c r="D89" s="82">
        <v>0</v>
      </c>
      <c r="E89" s="82">
        <v>0</v>
      </c>
      <c r="F89" s="83" t="e">
        <f t="shared" si="20"/>
        <v>#DIV/0!</v>
      </c>
      <c r="G89" s="79" t="s">
        <v>44</v>
      </c>
      <c r="H89" s="186"/>
    </row>
    <row r="90" spans="1:8" ht="15.75">
      <c r="A90" s="201">
        <v>1</v>
      </c>
      <c r="B90" s="202" t="s">
        <v>35</v>
      </c>
      <c r="C90" s="72" t="s">
        <v>123</v>
      </c>
      <c r="D90" s="73">
        <f>SUM(D91:D93)</f>
        <v>557461.11060999997</v>
      </c>
      <c r="E90" s="73">
        <f>SUM(E91:E93)</f>
        <v>554855.95461000002</v>
      </c>
      <c r="F90" s="74">
        <f>E90/D90</f>
        <v>0.99532674844860614</v>
      </c>
      <c r="G90" s="202" t="s">
        <v>44</v>
      </c>
      <c r="H90" s="211"/>
    </row>
    <row r="91" spans="1:8" ht="15.75">
      <c r="A91" s="201"/>
      <c r="B91" s="202"/>
      <c r="C91" s="72" t="s">
        <v>125</v>
      </c>
      <c r="D91" s="73">
        <f t="shared" ref="D91:E93" si="21">D95+D119</f>
        <v>44364.910610000006</v>
      </c>
      <c r="E91" s="73">
        <f t="shared" si="21"/>
        <v>41759.754610000004</v>
      </c>
      <c r="F91" s="74">
        <f t="shared" ref="F91:F93" si="22">E91/D91</f>
        <v>0.94127890794368485</v>
      </c>
      <c r="G91" s="202"/>
      <c r="H91" s="212"/>
    </row>
    <row r="92" spans="1:8" ht="15.75">
      <c r="A92" s="201"/>
      <c r="B92" s="202"/>
      <c r="C92" s="72" t="s">
        <v>126</v>
      </c>
      <c r="D92" s="73">
        <f t="shared" si="21"/>
        <v>513096.2</v>
      </c>
      <c r="E92" s="73">
        <f t="shared" si="21"/>
        <v>513096.2</v>
      </c>
      <c r="F92" s="74">
        <f t="shared" si="22"/>
        <v>1</v>
      </c>
      <c r="G92" s="202"/>
      <c r="H92" s="212"/>
    </row>
    <row r="93" spans="1:8" ht="15.75">
      <c r="A93" s="201"/>
      <c r="B93" s="202"/>
      <c r="C93" s="72" t="s">
        <v>127</v>
      </c>
      <c r="D93" s="73">
        <f t="shared" si="21"/>
        <v>0</v>
      </c>
      <c r="E93" s="73">
        <f t="shared" si="21"/>
        <v>0</v>
      </c>
      <c r="F93" s="74" t="e">
        <f t="shared" si="22"/>
        <v>#DIV/0!</v>
      </c>
      <c r="G93" s="202"/>
      <c r="H93" s="213"/>
    </row>
    <row r="94" spans="1:8" ht="15.75">
      <c r="A94" s="203">
        <v>1</v>
      </c>
      <c r="B94" s="192" t="s">
        <v>36</v>
      </c>
      <c r="C94" s="75" t="s">
        <v>123</v>
      </c>
      <c r="D94" s="76">
        <f>SUM(D95:D97)</f>
        <v>365975.96096</v>
      </c>
      <c r="E94" s="76">
        <f>SUM(E95:E97)</f>
        <v>365975.96096</v>
      </c>
      <c r="F94" s="77">
        <f>E94/D94</f>
        <v>1</v>
      </c>
      <c r="G94" s="75" t="s">
        <v>44</v>
      </c>
      <c r="H94" s="78"/>
    </row>
    <row r="95" spans="1:8" ht="15.75">
      <c r="A95" s="204"/>
      <c r="B95" s="193"/>
      <c r="C95" s="75" t="s">
        <v>125</v>
      </c>
      <c r="D95" s="76">
        <f>D99+D107+D115+D103</f>
        <v>16168.96096</v>
      </c>
      <c r="E95" s="76">
        <f>E99+E107+E115+E103</f>
        <v>16168.96096</v>
      </c>
      <c r="F95" s="77">
        <f t="shared" ref="F95:F97" si="23">E95/D95</f>
        <v>1</v>
      </c>
      <c r="G95" s="75" t="s">
        <v>44</v>
      </c>
      <c r="H95" s="78"/>
    </row>
    <row r="96" spans="1:8" ht="15.75">
      <c r="A96" s="204"/>
      <c r="B96" s="193"/>
      <c r="C96" s="75" t="s">
        <v>126</v>
      </c>
      <c r="D96" s="76">
        <f>D100+D108+D116+D104</f>
        <v>349807</v>
      </c>
      <c r="E96" s="76">
        <f>E100+E108+E116+E104</f>
        <v>349807</v>
      </c>
      <c r="F96" s="77">
        <f t="shared" si="23"/>
        <v>1</v>
      </c>
      <c r="G96" s="75" t="s">
        <v>44</v>
      </c>
      <c r="H96" s="78"/>
    </row>
    <row r="97" spans="1:8" ht="15.75">
      <c r="A97" s="205"/>
      <c r="B97" s="194"/>
      <c r="C97" s="75" t="s">
        <v>127</v>
      </c>
      <c r="D97" s="76">
        <f>D101+D117</f>
        <v>0</v>
      </c>
      <c r="E97" s="76">
        <f>E101+E117+E105</f>
        <v>0</v>
      </c>
      <c r="F97" s="77" t="e">
        <f t="shared" si="23"/>
        <v>#DIV/0!</v>
      </c>
      <c r="G97" s="75" t="s">
        <v>44</v>
      </c>
      <c r="H97" s="78"/>
    </row>
    <row r="98" spans="1:8" ht="15.75">
      <c r="A98" s="195" t="s">
        <v>129</v>
      </c>
      <c r="B98" s="198" t="s">
        <v>158</v>
      </c>
      <c r="C98" s="79" t="s">
        <v>123</v>
      </c>
      <c r="D98" s="80">
        <f>SUM(D99:D101)</f>
        <v>5667.75</v>
      </c>
      <c r="E98" s="80">
        <f>SUM(E99:E101)</f>
        <v>5667.75</v>
      </c>
      <c r="F98" s="81">
        <f>E98/D98</f>
        <v>1</v>
      </c>
      <c r="G98" s="79" t="s">
        <v>44</v>
      </c>
      <c r="H98" s="198" t="s">
        <v>272</v>
      </c>
    </row>
    <row r="99" spans="1:8" ht="15.75">
      <c r="A99" s="196"/>
      <c r="B99" s="199"/>
      <c r="C99" s="79" t="s">
        <v>125</v>
      </c>
      <c r="D99" s="82">
        <v>1133.55</v>
      </c>
      <c r="E99" s="82">
        <v>1133.55</v>
      </c>
      <c r="F99" s="83">
        <f t="shared" ref="F99:F101" si="24">E99/D99</f>
        <v>1</v>
      </c>
      <c r="G99" s="79" t="s">
        <v>44</v>
      </c>
      <c r="H99" s="199"/>
    </row>
    <row r="100" spans="1:8" ht="15.75">
      <c r="A100" s="196"/>
      <c r="B100" s="199"/>
      <c r="C100" s="79" t="s">
        <v>126</v>
      </c>
      <c r="D100" s="82">
        <v>4534.2</v>
      </c>
      <c r="E100" s="82">
        <v>4534.2</v>
      </c>
      <c r="F100" s="83">
        <f t="shared" si="24"/>
        <v>1</v>
      </c>
      <c r="G100" s="79" t="s">
        <v>44</v>
      </c>
      <c r="H100" s="199"/>
    </row>
    <row r="101" spans="1:8" ht="258.75" customHeight="1">
      <c r="A101" s="197"/>
      <c r="B101" s="200"/>
      <c r="C101" s="79" t="s">
        <v>127</v>
      </c>
      <c r="D101" s="82">
        <v>0</v>
      </c>
      <c r="E101" s="82">
        <v>0</v>
      </c>
      <c r="F101" s="83" t="e">
        <f t="shared" si="24"/>
        <v>#DIV/0!</v>
      </c>
      <c r="G101" s="79" t="s">
        <v>44</v>
      </c>
      <c r="H101" s="200"/>
    </row>
    <row r="102" spans="1:8" ht="15.75">
      <c r="A102" s="195" t="s">
        <v>131</v>
      </c>
      <c r="B102" s="198" t="s">
        <v>191</v>
      </c>
      <c r="C102" s="79" t="s">
        <v>123</v>
      </c>
      <c r="D102" s="80">
        <f>SUM(D103:D105)</f>
        <v>335289.7268</v>
      </c>
      <c r="E102" s="80">
        <f>SUM(E103:E105)</f>
        <v>335289.7268</v>
      </c>
      <c r="F102" s="81">
        <f>E102/D102</f>
        <v>1</v>
      </c>
      <c r="G102" s="79" t="s">
        <v>44</v>
      </c>
      <c r="H102" s="198" t="s">
        <v>273</v>
      </c>
    </row>
    <row r="103" spans="1:8" ht="15.75">
      <c r="A103" s="196"/>
      <c r="B103" s="199"/>
      <c r="C103" s="79" t="s">
        <v>125</v>
      </c>
      <c r="D103" s="82">
        <v>10058.7268</v>
      </c>
      <c r="E103" s="82">
        <v>10058.7268</v>
      </c>
      <c r="F103" s="83">
        <f t="shared" ref="F103:F105" si="25">E103/D103</f>
        <v>1</v>
      </c>
      <c r="G103" s="79" t="s">
        <v>44</v>
      </c>
      <c r="H103" s="199"/>
    </row>
    <row r="104" spans="1:8" ht="15.75">
      <c r="A104" s="196"/>
      <c r="B104" s="199"/>
      <c r="C104" s="79" t="s">
        <v>126</v>
      </c>
      <c r="D104" s="82">
        <v>325231</v>
      </c>
      <c r="E104" s="82">
        <v>325231</v>
      </c>
      <c r="F104" s="83">
        <f t="shared" si="25"/>
        <v>1</v>
      </c>
      <c r="G104" s="79" t="s">
        <v>44</v>
      </c>
      <c r="H104" s="199"/>
    </row>
    <row r="105" spans="1:8" ht="116.25" customHeight="1">
      <c r="A105" s="197"/>
      <c r="B105" s="200"/>
      <c r="C105" s="79" t="s">
        <v>127</v>
      </c>
      <c r="D105" s="82">
        <v>0</v>
      </c>
      <c r="E105" s="82">
        <v>0</v>
      </c>
      <c r="F105" s="83" t="e">
        <f t="shared" si="25"/>
        <v>#DIV/0!</v>
      </c>
      <c r="G105" s="79" t="s">
        <v>44</v>
      </c>
      <c r="H105" s="200"/>
    </row>
    <row r="106" spans="1:8" ht="76.5" customHeight="1">
      <c r="A106" s="181" t="s">
        <v>137</v>
      </c>
      <c r="B106" s="184" t="s">
        <v>159</v>
      </c>
      <c r="C106" s="79" t="s">
        <v>123</v>
      </c>
      <c r="D106" s="80">
        <f>SUM(D107:D109)</f>
        <v>21518.48416</v>
      </c>
      <c r="E106" s="80">
        <f>SUM(E107:E109)</f>
        <v>21518.48416</v>
      </c>
      <c r="F106" s="81">
        <f>E106/D106</f>
        <v>1</v>
      </c>
      <c r="G106" s="79" t="s">
        <v>45</v>
      </c>
      <c r="H106" s="184" t="s">
        <v>274</v>
      </c>
    </row>
    <row r="107" spans="1:8" ht="64.5" customHeight="1">
      <c r="A107" s="182"/>
      <c r="B107" s="185"/>
      <c r="C107" s="79" t="s">
        <v>125</v>
      </c>
      <c r="D107" s="80">
        <f>SUM(D111)</f>
        <v>1476.68416</v>
      </c>
      <c r="E107" s="80">
        <v>1476.68416</v>
      </c>
      <c r="F107" s="81">
        <f t="shared" ref="F107:F109" si="26">E107/D107</f>
        <v>1</v>
      </c>
      <c r="G107" s="79" t="s">
        <v>45</v>
      </c>
      <c r="H107" s="209"/>
    </row>
    <row r="108" spans="1:8" ht="70.5" customHeight="1">
      <c r="A108" s="182"/>
      <c r="B108" s="185"/>
      <c r="C108" s="79" t="s">
        <v>126</v>
      </c>
      <c r="D108" s="80">
        <f>SUM(D112)</f>
        <v>20041.8</v>
      </c>
      <c r="E108" s="80">
        <v>20041.8</v>
      </c>
      <c r="F108" s="81">
        <f t="shared" si="26"/>
        <v>1</v>
      </c>
      <c r="G108" s="79" t="s">
        <v>45</v>
      </c>
      <c r="H108" s="209"/>
    </row>
    <row r="109" spans="1:8" ht="66.75" customHeight="1">
      <c r="A109" s="183"/>
      <c r="B109" s="186"/>
      <c r="C109" s="79" t="s">
        <v>127</v>
      </c>
      <c r="D109" s="80">
        <v>0</v>
      </c>
      <c r="E109" s="80">
        <v>0</v>
      </c>
      <c r="F109" s="81" t="e">
        <f t="shared" si="26"/>
        <v>#DIV/0!</v>
      </c>
      <c r="G109" s="79" t="s">
        <v>45</v>
      </c>
      <c r="H109" s="209"/>
    </row>
    <row r="110" spans="1:8" ht="76.5" customHeight="1">
      <c r="A110" s="181" t="s">
        <v>160</v>
      </c>
      <c r="B110" s="184" t="s">
        <v>192</v>
      </c>
      <c r="C110" s="79" t="s">
        <v>123</v>
      </c>
      <c r="D110" s="80">
        <f>SUM(D111:D113)</f>
        <v>21518.48416</v>
      </c>
      <c r="E110" s="86">
        <f>SUM(E111:E113)</f>
        <v>21518.48416</v>
      </c>
      <c r="F110" s="81">
        <f>E110/D110</f>
        <v>1</v>
      </c>
      <c r="G110" s="79" t="s">
        <v>45</v>
      </c>
      <c r="H110" s="209"/>
    </row>
    <row r="111" spans="1:8" ht="69.75" customHeight="1">
      <c r="A111" s="182"/>
      <c r="B111" s="185"/>
      <c r="C111" s="79" t="s">
        <v>125</v>
      </c>
      <c r="D111" s="80">
        <v>1476.68416</v>
      </c>
      <c r="E111" s="80">
        <v>1476.68416</v>
      </c>
      <c r="F111" s="81">
        <f t="shared" ref="F111:F113" si="27">E111/D111</f>
        <v>1</v>
      </c>
      <c r="G111" s="79" t="s">
        <v>45</v>
      </c>
      <c r="H111" s="209"/>
    </row>
    <row r="112" spans="1:8" ht="73.5" customHeight="1">
      <c r="A112" s="182"/>
      <c r="B112" s="185"/>
      <c r="C112" s="79" t="s">
        <v>126</v>
      </c>
      <c r="D112" s="80">
        <v>20041.8</v>
      </c>
      <c r="E112" s="80">
        <v>20041.8</v>
      </c>
      <c r="F112" s="81">
        <f t="shared" si="27"/>
        <v>1</v>
      </c>
      <c r="G112" s="79" t="s">
        <v>45</v>
      </c>
      <c r="H112" s="209"/>
    </row>
    <row r="113" spans="1:8" ht="86.25" customHeight="1">
      <c r="A113" s="183"/>
      <c r="B113" s="186"/>
      <c r="C113" s="79" t="s">
        <v>127</v>
      </c>
      <c r="D113" s="80">
        <v>0</v>
      </c>
      <c r="E113" s="86">
        <v>0</v>
      </c>
      <c r="F113" s="81" t="e">
        <f t="shared" si="27"/>
        <v>#DIV/0!</v>
      </c>
      <c r="G113" s="79" t="s">
        <v>45</v>
      </c>
      <c r="H113" s="209"/>
    </row>
    <row r="114" spans="1:8" ht="15.75">
      <c r="A114" s="181" t="s">
        <v>139</v>
      </c>
      <c r="B114" s="184" t="s">
        <v>161</v>
      </c>
      <c r="C114" s="79" t="s">
        <v>123</v>
      </c>
      <c r="D114" s="82">
        <f>SUM(D115:D117)</f>
        <v>3500</v>
      </c>
      <c r="E114" s="82">
        <f>SUM(E115:E117)</f>
        <v>3500</v>
      </c>
      <c r="F114" s="83">
        <f>E114/D114</f>
        <v>1</v>
      </c>
      <c r="G114" s="79" t="s">
        <v>44</v>
      </c>
      <c r="H114" s="184" t="s">
        <v>221</v>
      </c>
    </row>
    <row r="115" spans="1:8" ht="15.75">
      <c r="A115" s="182"/>
      <c r="B115" s="185"/>
      <c r="C115" s="79" t="s">
        <v>125</v>
      </c>
      <c r="D115" s="82">
        <v>3500</v>
      </c>
      <c r="E115" s="82">
        <v>3500</v>
      </c>
      <c r="F115" s="83">
        <f>E115/D115</f>
        <v>1</v>
      </c>
      <c r="G115" s="79" t="s">
        <v>44</v>
      </c>
      <c r="H115" s="185"/>
    </row>
    <row r="116" spans="1:8" ht="15.75">
      <c r="A116" s="182"/>
      <c r="B116" s="185"/>
      <c r="C116" s="79" t="s">
        <v>126</v>
      </c>
      <c r="D116" s="82">
        <v>0</v>
      </c>
      <c r="E116" s="82">
        <v>0</v>
      </c>
      <c r="F116" s="83" t="e">
        <f t="shared" ref="F116:F117" si="28">E116/D116</f>
        <v>#DIV/0!</v>
      </c>
      <c r="G116" s="79" t="s">
        <v>44</v>
      </c>
      <c r="H116" s="185"/>
    </row>
    <row r="117" spans="1:8" ht="168.75" customHeight="1">
      <c r="A117" s="183"/>
      <c r="B117" s="186"/>
      <c r="C117" s="79" t="s">
        <v>127</v>
      </c>
      <c r="D117" s="82">
        <v>0</v>
      </c>
      <c r="E117" s="82">
        <v>0</v>
      </c>
      <c r="F117" s="83" t="e">
        <f t="shared" si="28"/>
        <v>#DIV/0!</v>
      </c>
      <c r="G117" s="79" t="s">
        <v>44</v>
      </c>
      <c r="H117" s="186"/>
    </row>
    <row r="118" spans="1:8" ht="15.75">
      <c r="A118" s="203">
        <v>2</v>
      </c>
      <c r="B118" s="192" t="s">
        <v>37</v>
      </c>
      <c r="C118" s="75" t="s">
        <v>123</v>
      </c>
      <c r="D118" s="76">
        <f>SUM(D119:D121)</f>
        <v>191485.14965000001</v>
      </c>
      <c r="E118" s="76">
        <f>SUM(E119:E121)</f>
        <v>188879.99365000002</v>
      </c>
      <c r="F118" s="77">
        <f>E118/D118</f>
        <v>0.98639499718509904</v>
      </c>
      <c r="G118" s="75" t="s">
        <v>44</v>
      </c>
      <c r="H118" s="78"/>
    </row>
    <row r="119" spans="1:8" ht="15.75">
      <c r="A119" s="204"/>
      <c r="B119" s="193"/>
      <c r="C119" s="75" t="s">
        <v>125</v>
      </c>
      <c r="D119" s="76">
        <f>D123+D127+D131+D135</f>
        <v>28195.949650000002</v>
      </c>
      <c r="E119" s="76">
        <f>E123+E127+E131+E135</f>
        <v>25590.79365</v>
      </c>
      <c r="F119" s="77">
        <f t="shared" ref="F119:F121" si="29">E119/D119</f>
        <v>0.90760531096351982</v>
      </c>
      <c r="G119" s="75" t="s">
        <v>44</v>
      </c>
      <c r="H119" s="78"/>
    </row>
    <row r="120" spans="1:8" ht="15.75">
      <c r="A120" s="204"/>
      <c r="B120" s="193"/>
      <c r="C120" s="75" t="s">
        <v>126</v>
      </c>
      <c r="D120" s="76">
        <f>D124+D128+D132+D136</f>
        <v>163289.20000000001</v>
      </c>
      <c r="E120" s="76">
        <f>E124+E128+E132+E136</f>
        <v>163289.20000000001</v>
      </c>
      <c r="F120" s="77">
        <f t="shared" si="29"/>
        <v>1</v>
      </c>
      <c r="G120" s="75" t="s">
        <v>44</v>
      </c>
      <c r="H120" s="78"/>
    </row>
    <row r="121" spans="1:8" ht="15.75">
      <c r="A121" s="205"/>
      <c r="B121" s="194"/>
      <c r="C121" s="75" t="s">
        <v>127</v>
      </c>
      <c r="D121" s="76">
        <f>D125</f>
        <v>0</v>
      </c>
      <c r="E121" s="76">
        <f>E125</f>
        <v>0</v>
      </c>
      <c r="F121" s="77" t="e">
        <f t="shared" si="29"/>
        <v>#DIV/0!</v>
      </c>
      <c r="G121" s="75" t="s">
        <v>44</v>
      </c>
      <c r="H121" s="78"/>
    </row>
    <row r="122" spans="1:8" ht="15.75">
      <c r="A122" s="195" t="s">
        <v>141</v>
      </c>
      <c r="B122" s="198" t="s">
        <v>162</v>
      </c>
      <c r="C122" s="79" t="s">
        <v>123</v>
      </c>
      <c r="D122" s="80">
        <f>SUM(D123:D125)</f>
        <v>32033.75</v>
      </c>
      <c r="E122" s="80">
        <f>SUM(E123:E125)</f>
        <v>32033.75</v>
      </c>
      <c r="F122" s="81">
        <f>E122/D122</f>
        <v>1</v>
      </c>
      <c r="G122" s="79" t="s">
        <v>44</v>
      </c>
      <c r="H122" s="198" t="s">
        <v>228</v>
      </c>
    </row>
    <row r="123" spans="1:8" ht="15.75">
      <c r="A123" s="196"/>
      <c r="B123" s="199"/>
      <c r="C123" s="79" t="s">
        <v>125</v>
      </c>
      <c r="D123" s="80">
        <v>6562.45</v>
      </c>
      <c r="E123" s="80">
        <v>6562.45</v>
      </c>
      <c r="F123" s="81">
        <f t="shared" ref="F123:F125" si="30">E123/D123</f>
        <v>1</v>
      </c>
      <c r="G123" s="79" t="s">
        <v>44</v>
      </c>
      <c r="H123" s="199"/>
    </row>
    <row r="124" spans="1:8" ht="15.75">
      <c r="A124" s="196"/>
      <c r="B124" s="199"/>
      <c r="C124" s="79" t="s">
        <v>126</v>
      </c>
      <c r="D124" s="80">
        <v>25471.3</v>
      </c>
      <c r="E124" s="80">
        <v>25471.3</v>
      </c>
      <c r="F124" s="81">
        <f t="shared" si="30"/>
        <v>1</v>
      </c>
      <c r="G124" s="79" t="s">
        <v>44</v>
      </c>
      <c r="H124" s="199"/>
    </row>
    <row r="125" spans="1:8" ht="154.5" customHeight="1">
      <c r="A125" s="197"/>
      <c r="B125" s="200"/>
      <c r="C125" s="79" t="s">
        <v>127</v>
      </c>
      <c r="D125" s="80">
        <v>0</v>
      </c>
      <c r="E125" s="80">
        <v>0</v>
      </c>
      <c r="F125" s="81" t="e">
        <f t="shared" si="30"/>
        <v>#DIV/0!</v>
      </c>
      <c r="G125" s="79" t="s">
        <v>44</v>
      </c>
      <c r="H125" s="200"/>
    </row>
    <row r="126" spans="1:8" ht="15.75">
      <c r="A126" s="187" t="s">
        <v>143</v>
      </c>
      <c r="B126" s="184" t="s">
        <v>163</v>
      </c>
      <c r="C126" s="79" t="s">
        <v>123</v>
      </c>
      <c r="D126" s="82">
        <f>SUM(D127:D129)</f>
        <v>17371</v>
      </c>
      <c r="E126" s="82">
        <f>SUM(E127:E129)</f>
        <v>14765.843999999999</v>
      </c>
      <c r="F126" s="83">
        <f>E126/D126</f>
        <v>0.85002843820160034</v>
      </c>
      <c r="G126" s="79" t="s">
        <v>44</v>
      </c>
      <c r="H126" s="184" t="s">
        <v>194</v>
      </c>
    </row>
    <row r="127" spans="1:8" ht="15.75">
      <c r="A127" s="188"/>
      <c r="B127" s="185"/>
      <c r="C127" s="79" t="s">
        <v>125</v>
      </c>
      <c r="D127" s="82">
        <v>17371</v>
      </c>
      <c r="E127" s="82">
        <v>14765.843999999999</v>
      </c>
      <c r="F127" s="83">
        <f t="shared" ref="F127:F129" si="31">E127/D127</f>
        <v>0.85002843820160034</v>
      </c>
      <c r="G127" s="79" t="s">
        <v>44</v>
      </c>
      <c r="H127" s="185"/>
    </row>
    <row r="128" spans="1:8" ht="15.75">
      <c r="A128" s="188"/>
      <c r="B128" s="185"/>
      <c r="C128" s="79" t="s">
        <v>126</v>
      </c>
      <c r="D128" s="82">
        <v>0</v>
      </c>
      <c r="E128" s="82">
        <v>0</v>
      </c>
      <c r="F128" s="83" t="e">
        <f t="shared" si="31"/>
        <v>#DIV/0!</v>
      </c>
      <c r="G128" s="79" t="s">
        <v>44</v>
      </c>
      <c r="H128" s="185"/>
    </row>
    <row r="129" spans="1:8" ht="84" customHeight="1">
      <c r="A129" s="189"/>
      <c r="B129" s="186"/>
      <c r="C129" s="79" t="s">
        <v>127</v>
      </c>
      <c r="D129" s="82">
        <v>0</v>
      </c>
      <c r="E129" s="82">
        <v>0</v>
      </c>
      <c r="F129" s="83" t="e">
        <f t="shared" si="31"/>
        <v>#DIV/0!</v>
      </c>
      <c r="G129" s="79" t="s">
        <v>44</v>
      </c>
      <c r="H129" s="186"/>
    </row>
    <row r="130" spans="1:8" ht="15.75">
      <c r="A130" s="187" t="s">
        <v>145</v>
      </c>
      <c r="B130" s="184" t="s">
        <v>164</v>
      </c>
      <c r="C130" s="79" t="s">
        <v>123</v>
      </c>
      <c r="D130" s="82">
        <f>SUM(D131:D133)</f>
        <v>1651.443</v>
      </c>
      <c r="E130" s="82">
        <f>SUM(E131:E133)</f>
        <v>1651.443</v>
      </c>
      <c r="F130" s="83">
        <f>E130/D130</f>
        <v>1</v>
      </c>
      <c r="G130" s="79" t="s">
        <v>44</v>
      </c>
      <c r="H130" s="184" t="s">
        <v>275</v>
      </c>
    </row>
    <row r="131" spans="1:8" ht="15.75">
      <c r="A131" s="188"/>
      <c r="B131" s="185"/>
      <c r="C131" s="79" t="s">
        <v>125</v>
      </c>
      <c r="D131" s="82">
        <v>49.542999999999999</v>
      </c>
      <c r="E131" s="82">
        <v>49.542999999999999</v>
      </c>
      <c r="F131" s="83">
        <f t="shared" ref="F131:F133" si="32">E131/D131</f>
        <v>1</v>
      </c>
      <c r="G131" s="79" t="s">
        <v>44</v>
      </c>
      <c r="H131" s="185"/>
    </row>
    <row r="132" spans="1:8" ht="15.75">
      <c r="A132" s="188"/>
      <c r="B132" s="185"/>
      <c r="C132" s="79" t="s">
        <v>126</v>
      </c>
      <c r="D132" s="82">
        <v>1601.9</v>
      </c>
      <c r="E132" s="82">
        <v>1601.9</v>
      </c>
      <c r="F132" s="83">
        <f t="shared" si="32"/>
        <v>1</v>
      </c>
      <c r="G132" s="79" t="s">
        <v>44</v>
      </c>
      <c r="H132" s="185"/>
    </row>
    <row r="133" spans="1:8" ht="66.75" customHeight="1">
      <c r="A133" s="189"/>
      <c r="B133" s="186"/>
      <c r="C133" s="79" t="s">
        <v>127</v>
      </c>
      <c r="D133" s="82">
        <v>0</v>
      </c>
      <c r="E133" s="82">
        <v>0</v>
      </c>
      <c r="F133" s="83" t="e">
        <f t="shared" si="32"/>
        <v>#DIV/0!</v>
      </c>
      <c r="G133" s="79" t="s">
        <v>44</v>
      </c>
      <c r="H133" s="186"/>
    </row>
    <row r="134" spans="1:8" ht="15.75">
      <c r="A134" s="187" t="s">
        <v>147</v>
      </c>
      <c r="B134" s="184" t="s">
        <v>165</v>
      </c>
      <c r="C134" s="79" t="s">
        <v>123</v>
      </c>
      <c r="D134" s="80">
        <f>SUM(D135:D137)</f>
        <v>140428.95665000001</v>
      </c>
      <c r="E134" s="80">
        <f>SUM(E135:E137)</f>
        <v>140428.95665000001</v>
      </c>
      <c r="F134" s="81">
        <f>E134/D134</f>
        <v>1</v>
      </c>
      <c r="G134" s="79" t="s">
        <v>44</v>
      </c>
      <c r="H134" s="184" t="s">
        <v>276</v>
      </c>
    </row>
    <row r="135" spans="1:8" ht="15.75">
      <c r="A135" s="188"/>
      <c r="B135" s="185"/>
      <c r="C135" s="79" t="s">
        <v>125</v>
      </c>
      <c r="D135" s="80">
        <v>4212.9566500000001</v>
      </c>
      <c r="E135" s="80">
        <v>4212.9566500000001</v>
      </c>
      <c r="F135" s="81">
        <f t="shared" ref="F135:F137" si="33">E135/D135</f>
        <v>1</v>
      </c>
      <c r="G135" s="79" t="s">
        <v>44</v>
      </c>
      <c r="H135" s="185"/>
    </row>
    <row r="136" spans="1:8" ht="15.75">
      <c r="A136" s="188"/>
      <c r="B136" s="185"/>
      <c r="C136" s="79" t="s">
        <v>126</v>
      </c>
      <c r="D136" s="80">
        <v>136216</v>
      </c>
      <c r="E136" s="80">
        <v>136216</v>
      </c>
      <c r="F136" s="81">
        <f t="shared" si="33"/>
        <v>1</v>
      </c>
      <c r="G136" s="79" t="s">
        <v>44</v>
      </c>
      <c r="H136" s="185"/>
    </row>
    <row r="137" spans="1:8" ht="227.25" customHeight="1">
      <c r="A137" s="189"/>
      <c r="B137" s="186"/>
      <c r="C137" s="79" t="s">
        <v>127</v>
      </c>
      <c r="D137" s="80">
        <v>0</v>
      </c>
      <c r="E137" s="80">
        <v>0</v>
      </c>
      <c r="F137" s="81" t="e">
        <f t="shared" si="33"/>
        <v>#DIV/0!</v>
      </c>
      <c r="G137" s="79" t="s">
        <v>44</v>
      </c>
      <c r="H137" s="186"/>
    </row>
    <row r="138" spans="1:8" ht="15.75">
      <c r="A138" s="201">
        <v>1</v>
      </c>
      <c r="B138" s="202" t="s">
        <v>38</v>
      </c>
      <c r="C138" s="72" t="s">
        <v>123</v>
      </c>
      <c r="D138" s="73">
        <f>SUM(D139:D141)</f>
        <v>52155.073000000004</v>
      </c>
      <c r="E138" s="73">
        <f>SUM(E139:E141)</f>
        <v>52080.992150000005</v>
      </c>
      <c r="F138" s="74">
        <f>E138/D138</f>
        <v>0.99857960413553637</v>
      </c>
      <c r="G138" s="211" t="s">
        <v>44</v>
      </c>
      <c r="H138" s="211"/>
    </row>
    <row r="139" spans="1:8" ht="15.75">
      <c r="A139" s="201"/>
      <c r="B139" s="202"/>
      <c r="C139" s="72" t="s">
        <v>125</v>
      </c>
      <c r="D139" s="73">
        <f>D143+D167</f>
        <v>47175.673000000003</v>
      </c>
      <c r="E139" s="73">
        <f>E143+E167</f>
        <v>47101.592150000004</v>
      </c>
      <c r="F139" s="74">
        <f t="shared" ref="F139:F141" si="34">E139/D139</f>
        <v>0.99842968111975849</v>
      </c>
      <c r="G139" s="212"/>
      <c r="H139" s="212"/>
    </row>
    <row r="140" spans="1:8" ht="15.75">
      <c r="A140" s="201"/>
      <c r="B140" s="202"/>
      <c r="C140" s="72" t="s">
        <v>126</v>
      </c>
      <c r="D140" s="73">
        <f>D144+D168</f>
        <v>4979.3999999999996</v>
      </c>
      <c r="E140" s="73">
        <f>E144+E168</f>
        <v>4979.3999999999996</v>
      </c>
      <c r="F140" s="74">
        <f t="shared" si="34"/>
        <v>1</v>
      </c>
      <c r="G140" s="212"/>
      <c r="H140" s="212"/>
    </row>
    <row r="141" spans="1:8" ht="15.75">
      <c r="A141" s="201"/>
      <c r="B141" s="202"/>
      <c r="C141" s="72" t="s">
        <v>127</v>
      </c>
      <c r="D141" s="73">
        <f t="shared" ref="D141:E141" si="35">D145</f>
        <v>0</v>
      </c>
      <c r="E141" s="73">
        <f t="shared" si="35"/>
        <v>0</v>
      </c>
      <c r="F141" s="74" t="e">
        <f t="shared" si="34"/>
        <v>#DIV/0!</v>
      </c>
      <c r="G141" s="213"/>
      <c r="H141" s="213"/>
    </row>
    <row r="142" spans="1:8" ht="15.75">
      <c r="A142" s="203">
        <v>1</v>
      </c>
      <c r="B142" s="192" t="s">
        <v>39</v>
      </c>
      <c r="C142" s="75" t="s">
        <v>123</v>
      </c>
      <c r="D142" s="76">
        <f>SUM(D143:D145)</f>
        <v>52155.073000000004</v>
      </c>
      <c r="E142" s="76">
        <f>SUM(E143:E145)</f>
        <v>52080.992150000005</v>
      </c>
      <c r="F142" s="77">
        <f>E142/D142</f>
        <v>0.99857960413553637</v>
      </c>
      <c r="G142" s="75" t="s">
        <v>44</v>
      </c>
      <c r="H142" s="78"/>
    </row>
    <row r="143" spans="1:8" ht="15.75">
      <c r="A143" s="204"/>
      <c r="B143" s="193"/>
      <c r="C143" s="75" t="s">
        <v>125</v>
      </c>
      <c r="D143" s="76">
        <f>D147+D151+D155+D163+D159</f>
        <v>47175.673000000003</v>
      </c>
      <c r="E143" s="76">
        <f>E147+E151+E155+E163+E159</f>
        <v>47101.592150000004</v>
      </c>
      <c r="F143" s="77">
        <f t="shared" ref="F143:F145" si="36">E143/D143</f>
        <v>0.99842968111975849</v>
      </c>
      <c r="G143" s="75" t="s">
        <v>44</v>
      </c>
      <c r="H143" s="78"/>
    </row>
    <row r="144" spans="1:8" ht="15.75">
      <c r="A144" s="204"/>
      <c r="B144" s="193"/>
      <c r="C144" s="75" t="s">
        <v>126</v>
      </c>
      <c r="D144" s="76">
        <f>D148+D152+D156+D164+D160</f>
        <v>4979.3999999999996</v>
      </c>
      <c r="E144" s="76">
        <f>E148+E152+E156+E164+E160</f>
        <v>4979.3999999999996</v>
      </c>
      <c r="F144" s="77">
        <f t="shared" si="36"/>
        <v>1</v>
      </c>
      <c r="G144" s="75" t="s">
        <v>44</v>
      </c>
      <c r="H144" s="78"/>
    </row>
    <row r="145" spans="1:8" ht="15.75">
      <c r="A145" s="205"/>
      <c r="B145" s="194"/>
      <c r="C145" s="75" t="s">
        <v>127</v>
      </c>
      <c r="D145" s="76">
        <f>D149</f>
        <v>0</v>
      </c>
      <c r="E145" s="76">
        <f>E149</f>
        <v>0</v>
      </c>
      <c r="F145" s="77" t="e">
        <f t="shared" si="36"/>
        <v>#DIV/0!</v>
      </c>
      <c r="G145" s="75" t="s">
        <v>44</v>
      </c>
      <c r="H145" s="78"/>
    </row>
    <row r="146" spans="1:8" ht="15.75">
      <c r="A146" s="195" t="s">
        <v>129</v>
      </c>
      <c r="B146" s="198" t="s">
        <v>166</v>
      </c>
      <c r="C146" s="79" t="s">
        <v>123</v>
      </c>
      <c r="D146" s="80">
        <f>SUM(D147:D149)</f>
        <v>29538.198</v>
      </c>
      <c r="E146" s="80">
        <f>SUM(E147:E149)</f>
        <v>29538.198</v>
      </c>
      <c r="F146" s="81">
        <f>E146/D146</f>
        <v>1</v>
      </c>
      <c r="G146" s="79" t="s">
        <v>44</v>
      </c>
      <c r="H146" s="184" t="s">
        <v>227</v>
      </c>
    </row>
    <row r="147" spans="1:8" ht="15.75">
      <c r="A147" s="196"/>
      <c r="B147" s="199"/>
      <c r="C147" s="79" t="s">
        <v>125</v>
      </c>
      <c r="D147" s="80">
        <v>29538.198</v>
      </c>
      <c r="E147" s="80">
        <v>29538.198</v>
      </c>
      <c r="F147" s="81">
        <f t="shared" ref="F147:F149" si="37">E147/D147</f>
        <v>1</v>
      </c>
      <c r="G147" s="79" t="s">
        <v>44</v>
      </c>
      <c r="H147" s="185"/>
    </row>
    <row r="148" spans="1:8" ht="15.75">
      <c r="A148" s="196"/>
      <c r="B148" s="199"/>
      <c r="C148" s="79" t="s">
        <v>126</v>
      </c>
      <c r="D148" s="80">
        <v>0</v>
      </c>
      <c r="E148" s="80">
        <v>0</v>
      </c>
      <c r="F148" s="81" t="e">
        <f t="shared" si="37"/>
        <v>#DIV/0!</v>
      </c>
      <c r="G148" s="79" t="s">
        <v>44</v>
      </c>
      <c r="H148" s="185"/>
    </row>
    <row r="149" spans="1:8" ht="87" customHeight="1">
      <c r="A149" s="197"/>
      <c r="B149" s="200"/>
      <c r="C149" s="79" t="s">
        <v>127</v>
      </c>
      <c r="D149" s="80">
        <v>0</v>
      </c>
      <c r="E149" s="80">
        <v>0</v>
      </c>
      <c r="F149" s="81" t="e">
        <f t="shared" si="37"/>
        <v>#DIV/0!</v>
      </c>
      <c r="G149" s="79" t="s">
        <v>44</v>
      </c>
      <c r="H149" s="186"/>
    </row>
    <row r="150" spans="1:8" ht="15.75">
      <c r="A150" s="187" t="s">
        <v>131</v>
      </c>
      <c r="B150" s="184" t="s">
        <v>167</v>
      </c>
      <c r="C150" s="79" t="s">
        <v>123</v>
      </c>
      <c r="D150" s="80">
        <f>SUM(D151:D153)</f>
        <v>15685.6</v>
      </c>
      <c r="E150" s="80">
        <f>SUM(E151:E153)</f>
        <v>15685.6</v>
      </c>
      <c r="F150" s="81">
        <f>E150/D150</f>
        <v>1</v>
      </c>
      <c r="G150" s="79" t="s">
        <v>44</v>
      </c>
      <c r="H150" s="184" t="s">
        <v>277</v>
      </c>
    </row>
    <row r="151" spans="1:8" ht="15.75">
      <c r="A151" s="188"/>
      <c r="B151" s="185"/>
      <c r="C151" s="79" t="s">
        <v>125</v>
      </c>
      <c r="D151" s="80">
        <v>11429.1</v>
      </c>
      <c r="E151" s="80">
        <v>11429.1</v>
      </c>
      <c r="F151" s="81">
        <f t="shared" ref="F151:F153" si="38">E151/D151</f>
        <v>1</v>
      </c>
      <c r="G151" s="79" t="s">
        <v>44</v>
      </c>
      <c r="H151" s="185"/>
    </row>
    <row r="152" spans="1:8" ht="15.75">
      <c r="A152" s="188"/>
      <c r="B152" s="185"/>
      <c r="C152" s="79" t="s">
        <v>126</v>
      </c>
      <c r="D152" s="80">
        <v>4256.5</v>
      </c>
      <c r="E152" s="80">
        <v>4256.5</v>
      </c>
      <c r="F152" s="81">
        <f t="shared" si="38"/>
        <v>1</v>
      </c>
      <c r="G152" s="79" t="s">
        <v>44</v>
      </c>
      <c r="H152" s="185"/>
    </row>
    <row r="153" spans="1:8" ht="121.5" customHeight="1">
      <c r="A153" s="189"/>
      <c r="B153" s="186"/>
      <c r="C153" s="79" t="s">
        <v>127</v>
      </c>
      <c r="D153" s="80">
        <v>0</v>
      </c>
      <c r="E153" s="80">
        <v>0</v>
      </c>
      <c r="F153" s="81" t="e">
        <f t="shared" si="38"/>
        <v>#DIV/0!</v>
      </c>
      <c r="G153" s="79" t="s">
        <v>44</v>
      </c>
      <c r="H153" s="186"/>
    </row>
    <row r="154" spans="1:8" ht="15.75" customHeight="1">
      <c r="A154" s="187" t="s">
        <v>133</v>
      </c>
      <c r="B154" s="184" t="s">
        <v>168</v>
      </c>
      <c r="C154" s="79" t="s">
        <v>123</v>
      </c>
      <c r="D154" s="82">
        <f>SUM(D155:D157)</f>
        <v>6027.65</v>
      </c>
      <c r="E154" s="82">
        <f>SUM(E155:E157)</f>
        <v>5953.5691500000003</v>
      </c>
      <c r="F154" s="83">
        <f>E154/D154</f>
        <v>0.98770982887194858</v>
      </c>
      <c r="G154" s="79" t="s">
        <v>44</v>
      </c>
      <c r="H154" s="184" t="s">
        <v>227</v>
      </c>
    </row>
    <row r="155" spans="1:8" ht="15.75">
      <c r="A155" s="188"/>
      <c r="B155" s="185"/>
      <c r="C155" s="79" t="s">
        <v>125</v>
      </c>
      <c r="D155" s="82">
        <v>6027.65</v>
      </c>
      <c r="E155" s="82">
        <v>5953.5691500000003</v>
      </c>
      <c r="F155" s="83">
        <f t="shared" ref="F155:F161" si="39">E155/D155</f>
        <v>0.98770982887194858</v>
      </c>
      <c r="G155" s="79" t="s">
        <v>44</v>
      </c>
      <c r="H155" s="185"/>
    </row>
    <row r="156" spans="1:8" ht="15.75">
      <c r="A156" s="188"/>
      <c r="B156" s="185"/>
      <c r="C156" s="79" t="s">
        <v>126</v>
      </c>
      <c r="D156" s="82">
        <v>0</v>
      </c>
      <c r="E156" s="82">
        <v>0</v>
      </c>
      <c r="F156" s="83" t="e">
        <f t="shared" si="39"/>
        <v>#DIV/0!</v>
      </c>
      <c r="G156" s="79" t="s">
        <v>44</v>
      </c>
      <c r="H156" s="185"/>
    </row>
    <row r="157" spans="1:8" ht="51" customHeight="1">
      <c r="A157" s="189"/>
      <c r="B157" s="186"/>
      <c r="C157" s="79" t="s">
        <v>127</v>
      </c>
      <c r="D157" s="82">
        <v>0</v>
      </c>
      <c r="E157" s="82">
        <v>0</v>
      </c>
      <c r="F157" s="83" t="e">
        <f t="shared" si="39"/>
        <v>#DIV/0!</v>
      </c>
      <c r="G157" s="79" t="s">
        <v>44</v>
      </c>
      <c r="H157" s="186"/>
    </row>
    <row r="158" spans="1:8" ht="18" hidden="1" customHeight="1">
      <c r="A158" s="187" t="s">
        <v>135</v>
      </c>
      <c r="B158" s="184" t="s">
        <v>225</v>
      </c>
      <c r="C158" s="79" t="s">
        <v>123</v>
      </c>
      <c r="D158" s="82">
        <f>SUM(D159:D161)</f>
        <v>0</v>
      </c>
      <c r="E158" s="82">
        <f>SUM(E159:E161)</f>
        <v>0</v>
      </c>
      <c r="F158" s="83" t="e">
        <f t="shared" si="39"/>
        <v>#DIV/0!</v>
      </c>
      <c r="G158" s="79" t="s">
        <v>44</v>
      </c>
      <c r="H158" s="184" t="s">
        <v>229</v>
      </c>
    </row>
    <row r="159" spans="1:8" ht="18.75" hidden="1" customHeight="1">
      <c r="A159" s="188"/>
      <c r="B159" s="185"/>
      <c r="C159" s="79" t="s">
        <v>125</v>
      </c>
      <c r="D159" s="82">
        <v>0</v>
      </c>
      <c r="E159" s="82">
        <v>0</v>
      </c>
      <c r="F159" s="83" t="e">
        <f t="shared" si="39"/>
        <v>#DIV/0!</v>
      </c>
      <c r="G159" s="79" t="s">
        <v>44</v>
      </c>
      <c r="H159" s="185"/>
    </row>
    <row r="160" spans="1:8" ht="17.25" hidden="1" customHeight="1">
      <c r="A160" s="188"/>
      <c r="B160" s="185"/>
      <c r="C160" s="79" t="s">
        <v>126</v>
      </c>
      <c r="D160" s="82">
        <v>0</v>
      </c>
      <c r="E160" s="82">
        <v>0</v>
      </c>
      <c r="F160" s="83" t="e">
        <f t="shared" si="39"/>
        <v>#DIV/0!</v>
      </c>
      <c r="G160" s="79" t="s">
        <v>44</v>
      </c>
      <c r="H160" s="185"/>
    </row>
    <row r="161" spans="1:8" ht="34.5" hidden="1" customHeight="1">
      <c r="A161" s="189"/>
      <c r="B161" s="186"/>
      <c r="C161" s="79" t="s">
        <v>127</v>
      </c>
      <c r="D161" s="82">
        <v>0</v>
      </c>
      <c r="E161" s="82">
        <v>0</v>
      </c>
      <c r="F161" s="83" t="e">
        <f t="shared" si="39"/>
        <v>#DIV/0!</v>
      </c>
      <c r="G161" s="79" t="s">
        <v>44</v>
      </c>
      <c r="H161" s="186"/>
    </row>
    <row r="162" spans="1:8" ht="15.75">
      <c r="A162" s="187" t="s">
        <v>137</v>
      </c>
      <c r="B162" s="184" t="s">
        <v>193</v>
      </c>
      <c r="C162" s="79" t="s">
        <v>123</v>
      </c>
      <c r="D162" s="80">
        <f>SUM(D163:D165)</f>
        <v>903.625</v>
      </c>
      <c r="E162" s="80">
        <f>SUM(E163:E165)</f>
        <v>903.625</v>
      </c>
      <c r="F162" s="81">
        <f>E162/D162</f>
        <v>1</v>
      </c>
      <c r="G162" s="79" t="s">
        <v>44</v>
      </c>
      <c r="H162" s="184" t="s">
        <v>278</v>
      </c>
    </row>
    <row r="163" spans="1:8" ht="15.75">
      <c r="A163" s="188"/>
      <c r="B163" s="185"/>
      <c r="C163" s="79" t="s">
        <v>125</v>
      </c>
      <c r="D163" s="80">
        <v>180.72499999999999</v>
      </c>
      <c r="E163" s="80">
        <v>180.72499999999999</v>
      </c>
      <c r="F163" s="81">
        <f t="shared" ref="F163:F165" si="40">E163/D163</f>
        <v>1</v>
      </c>
      <c r="G163" s="79" t="s">
        <v>44</v>
      </c>
      <c r="H163" s="185"/>
    </row>
    <row r="164" spans="1:8" ht="15.75">
      <c r="A164" s="188"/>
      <c r="B164" s="185"/>
      <c r="C164" s="79" t="s">
        <v>126</v>
      </c>
      <c r="D164" s="80">
        <v>722.9</v>
      </c>
      <c r="E164" s="80">
        <v>722.9</v>
      </c>
      <c r="F164" s="81">
        <f t="shared" si="40"/>
        <v>1</v>
      </c>
      <c r="G164" s="79" t="s">
        <v>44</v>
      </c>
      <c r="H164" s="185"/>
    </row>
    <row r="165" spans="1:8" ht="195.75" customHeight="1">
      <c r="A165" s="189"/>
      <c r="B165" s="186"/>
      <c r="C165" s="79" t="s">
        <v>127</v>
      </c>
      <c r="D165" s="80">
        <v>0</v>
      </c>
      <c r="E165" s="80">
        <v>0</v>
      </c>
      <c r="F165" s="81" t="e">
        <f t="shared" si="40"/>
        <v>#DIV/0!</v>
      </c>
      <c r="G165" s="79" t="s">
        <v>44</v>
      </c>
      <c r="H165" s="186"/>
    </row>
    <row r="166" spans="1:8" ht="24" customHeight="1">
      <c r="A166" s="190">
        <v>2</v>
      </c>
      <c r="B166" s="191" t="s">
        <v>107</v>
      </c>
      <c r="C166" s="75" t="s">
        <v>123</v>
      </c>
      <c r="D166" s="76">
        <f>SUM(D167:D169)</f>
        <v>0</v>
      </c>
      <c r="E166" s="76">
        <f>SUM(E167:E169)</f>
        <v>0</v>
      </c>
      <c r="F166" s="77" t="e">
        <f>E166/D166</f>
        <v>#DIV/0!</v>
      </c>
      <c r="G166" s="191" t="s">
        <v>44</v>
      </c>
      <c r="H166" s="192"/>
    </row>
    <row r="167" spans="1:8" ht="24.75" customHeight="1">
      <c r="A167" s="190"/>
      <c r="B167" s="191"/>
      <c r="C167" s="75" t="s">
        <v>125</v>
      </c>
      <c r="D167" s="76">
        <f t="shared" ref="D167:E169" si="41">SUM(D171)</f>
        <v>0</v>
      </c>
      <c r="E167" s="76">
        <f t="shared" si="41"/>
        <v>0</v>
      </c>
      <c r="F167" s="77" t="e">
        <f t="shared" ref="F167:F173" si="42">E167/D167</f>
        <v>#DIV/0!</v>
      </c>
      <c r="G167" s="191"/>
      <c r="H167" s="193"/>
    </row>
    <row r="168" spans="1:8" ht="24.75" customHeight="1">
      <c r="A168" s="190"/>
      <c r="B168" s="191"/>
      <c r="C168" s="75" t="s">
        <v>126</v>
      </c>
      <c r="D168" s="76">
        <f t="shared" si="41"/>
        <v>0</v>
      </c>
      <c r="E168" s="76">
        <f t="shared" si="41"/>
        <v>0</v>
      </c>
      <c r="F168" s="77" t="e">
        <f t="shared" si="42"/>
        <v>#DIV/0!</v>
      </c>
      <c r="G168" s="191"/>
      <c r="H168" s="193"/>
    </row>
    <row r="169" spans="1:8" ht="42.75" customHeight="1">
      <c r="A169" s="190"/>
      <c r="B169" s="191"/>
      <c r="C169" s="75" t="s">
        <v>127</v>
      </c>
      <c r="D169" s="76">
        <f t="shared" si="41"/>
        <v>0</v>
      </c>
      <c r="E169" s="76">
        <f t="shared" si="41"/>
        <v>0</v>
      </c>
      <c r="F169" s="77" t="e">
        <f t="shared" si="42"/>
        <v>#DIV/0!</v>
      </c>
      <c r="G169" s="191"/>
      <c r="H169" s="194"/>
    </row>
    <row r="170" spans="1:8" ht="24.75" hidden="1" customHeight="1">
      <c r="A170" s="187" t="s">
        <v>141</v>
      </c>
      <c r="B170" s="184" t="s">
        <v>226</v>
      </c>
      <c r="C170" s="79" t="s">
        <v>123</v>
      </c>
      <c r="D170" s="80">
        <f>SUM(D171:D173)</f>
        <v>0</v>
      </c>
      <c r="E170" s="80">
        <f>SUM(E171:E173)</f>
        <v>0</v>
      </c>
      <c r="F170" s="77" t="e">
        <f t="shared" si="42"/>
        <v>#DIV/0!</v>
      </c>
      <c r="G170" s="198" t="s">
        <v>44</v>
      </c>
      <c r="H170" s="184" t="s">
        <v>229</v>
      </c>
    </row>
    <row r="171" spans="1:8" ht="24.75" hidden="1" customHeight="1">
      <c r="A171" s="188"/>
      <c r="B171" s="185"/>
      <c r="C171" s="79" t="s">
        <v>125</v>
      </c>
      <c r="D171" s="80">
        <v>0</v>
      </c>
      <c r="E171" s="80">
        <v>0</v>
      </c>
      <c r="F171" s="77" t="e">
        <f t="shared" si="42"/>
        <v>#DIV/0!</v>
      </c>
      <c r="G171" s="199"/>
      <c r="H171" s="185"/>
    </row>
    <row r="172" spans="1:8" ht="21" hidden="1" customHeight="1">
      <c r="A172" s="188"/>
      <c r="B172" s="185"/>
      <c r="C172" s="79" t="s">
        <v>126</v>
      </c>
      <c r="D172" s="80">
        <v>0</v>
      </c>
      <c r="E172" s="80">
        <v>0</v>
      </c>
      <c r="F172" s="77" t="e">
        <f t="shared" si="42"/>
        <v>#DIV/0!</v>
      </c>
      <c r="G172" s="199"/>
      <c r="H172" s="185"/>
    </row>
    <row r="173" spans="1:8" ht="71.25" hidden="1" customHeight="1">
      <c r="A173" s="189"/>
      <c r="B173" s="186"/>
      <c r="C173" s="79" t="s">
        <v>127</v>
      </c>
      <c r="D173" s="80">
        <v>0</v>
      </c>
      <c r="E173" s="80">
        <v>0</v>
      </c>
      <c r="F173" s="77" t="e">
        <f t="shared" si="42"/>
        <v>#DIV/0!</v>
      </c>
      <c r="G173" s="200"/>
      <c r="H173" s="186"/>
    </row>
    <row r="174" spans="1:8" ht="15.75">
      <c r="A174" s="201">
        <v>1</v>
      </c>
      <c r="B174" s="202" t="s">
        <v>40</v>
      </c>
      <c r="C174" s="72" t="s">
        <v>123</v>
      </c>
      <c r="D174" s="73">
        <f>SUM(D175:D177)</f>
        <v>135448.82391000001</v>
      </c>
      <c r="E174" s="73">
        <f>SUM(E175:E177)</f>
        <v>135448.82391000001</v>
      </c>
      <c r="F174" s="74">
        <f>E174/D174</f>
        <v>1</v>
      </c>
      <c r="G174" s="202" t="s">
        <v>44</v>
      </c>
      <c r="H174" s="211"/>
    </row>
    <row r="175" spans="1:8" ht="15.75">
      <c r="A175" s="201"/>
      <c r="B175" s="202"/>
      <c r="C175" s="72" t="s">
        <v>125</v>
      </c>
      <c r="D175" s="73">
        <f>D179+D191</f>
        <v>4063.4647100000002</v>
      </c>
      <c r="E175" s="73">
        <f>E179+E191</f>
        <v>4063.4647100000002</v>
      </c>
      <c r="F175" s="74">
        <f t="shared" ref="F175:F177" si="43">E175/D175</f>
        <v>1</v>
      </c>
      <c r="G175" s="202"/>
      <c r="H175" s="212"/>
    </row>
    <row r="176" spans="1:8" ht="15.75">
      <c r="A176" s="201"/>
      <c r="B176" s="202"/>
      <c r="C176" s="72" t="s">
        <v>126</v>
      </c>
      <c r="D176" s="73">
        <f>D180+D192</f>
        <v>131385.35920000001</v>
      </c>
      <c r="E176" s="73">
        <f t="shared" ref="E176" si="44">E180+E192</f>
        <v>131385.35920000001</v>
      </c>
      <c r="F176" s="74">
        <f t="shared" si="43"/>
        <v>1</v>
      </c>
      <c r="G176" s="202"/>
      <c r="H176" s="212"/>
    </row>
    <row r="177" spans="1:8" ht="15.75">
      <c r="A177" s="201"/>
      <c r="B177" s="202"/>
      <c r="C177" s="72" t="s">
        <v>127</v>
      </c>
      <c r="D177" s="73">
        <f t="shared" ref="D177:E177" si="45">D181+D193</f>
        <v>0</v>
      </c>
      <c r="E177" s="73">
        <f t="shared" si="45"/>
        <v>0</v>
      </c>
      <c r="F177" s="74" t="e">
        <f t="shared" si="43"/>
        <v>#DIV/0!</v>
      </c>
      <c r="G177" s="202"/>
      <c r="H177" s="213"/>
    </row>
    <row r="178" spans="1:8" ht="15.75">
      <c r="A178" s="203">
        <v>1</v>
      </c>
      <c r="B178" s="192" t="s">
        <v>41</v>
      </c>
      <c r="C178" s="75" t="s">
        <v>123</v>
      </c>
      <c r="D178" s="76">
        <f>SUM(D179:D181)</f>
        <v>135448.82391000001</v>
      </c>
      <c r="E178" s="76">
        <f>SUM(E179:E181)</f>
        <v>135448.82391000001</v>
      </c>
      <c r="F178" s="77">
        <f>E178/D178</f>
        <v>1</v>
      </c>
      <c r="G178" s="75" t="s">
        <v>44</v>
      </c>
      <c r="H178" s="78"/>
    </row>
    <row r="179" spans="1:8" ht="15.75">
      <c r="A179" s="204"/>
      <c r="B179" s="193"/>
      <c r="C179" s="75" t="s">
        <v>125</v>
      </c>
      <c r="D179" s="76">
        <f>D183+D187</f>
        <v>4063.4647100000002</v>
      </c>
      <c r="E179" s="76">
        <f>E183+E187</f>
        <v>4063.4647100000002</v>
      </c>
      <c r="F179" s="77">
        <f t="shared" ref="F179:F181" si="46">E179/D179</f>
        <v>1</v>
      </c>
      <c r="G179" s="75" t="s">
        <v>44</v>
      </c>
      <c r="H179" s="78"/>
    </row>
    <row r="180" spans="1:8" ht="15.75">
      <c r="A180" s="204"/>
      <c r="B180" s="193"/>
      <c r="C180" s="75" t="s">
        <v>126</v>
      </c>
      <c r="D180" s="76">
        <f t="shared" ref="D180:E181" si="47">D184+D188</f>
        <v>131385.35920000001</v>
      </c>
      <c r="E180" s="76">
        <f t="shared" si="47"/>
        <v>131385.35920000001</v>
      </c>
      <c r="F180" s="77">
        <f t="shared" si="46"/>
        <v>1</v>
      </c>
      <c r="G180" s="75" t="s">
        <v>44</v>
      </c>
      <c r="H180" s="78"/>
    </row>
    <row r="181" spans="1:8" ht="87" customHeight="1">
      <c r="A181" s="205"/>
      <c r="B181" s="194"/>
      <c r="C181" s="75" t="s">
        <v>127</v>
      </c>
      <c r="D181" s="76">
        <f t="shared" si="47"/>
        <v>0</v>
      </c>
      <c r="E181" s="76">
        <f t="shared" si="47"/>
        <v>0</v>
      </c>
      <c r="F181" s="77" t="e">
        <f t="shared" si="46"/>
        <v>#DIV/0!</v>
      </c>
      <c r="G181" s="75" t="s">
        <v>44</v>
      </c>
      <c r="H181" s="78"/>
    </row>
    <row r="182" spans="1:8" ht="15.75">
      <c r="A182" s="195" t="s">
        <v>129</v>
      </c>
      <c r="B182" s="198" t="s">
        <v>169</v>
      </c>
      <c r="C182" s="79" t="s">
        <v>123</v>
      </c>
      <c r="D182" s="80">
        <f>SUM(D183:D185)</f>
        <v>79925.360820000002</v>
      </c>
      <c r="E182" s="80">
        <f>SUM(E183:E185)</f>
        <v>79925.360820000002</v>
      </c>
      <c r="F182" s="81">
        <f>E182/D182</f>
        <v>1</v>
      </c>
      <c r="G182" s="79" t="s">
        <v>44</v>
      </c>
      <c r="H182" s="206" t="s">
        <v>230</v>
      </c>
    </row>
    <row r="183" spans="1:8" ht="15.75">
      <c r="A183" s="196"/>
      <c r="B183" s="199"/>
      <c r="C183" s="79" t="s">
        <v>125</v>
      </c>
      <c r="D183" s="82">
        <v>2397.76082</v>
      </c>
      <c r="E183" s="82">
        <v>2397.76082</v>
      </c>
      <c r="F183" s="83">
        <f t="shared" ref="F183:F185" si="48">E183/D183</f>
        <v>1</v>
      </c>
      <c r="G183" s="79" t="s">
        <v>44</v>
      </c>
      <c r="H183" s="207"/>
    </row>
    <row r="184" spans="1:8" ht="15.75">
      <c r="A184" s="196"/>
      <c r="B184" s="199"/>
      <c r="C184" s="79" t="s">
        <v>126</v>
      </c>
      <c r="D184" s="82">
        <v>77527.600000000006</v>
      </c>
      <c r="E184" s="82">
        <v>77527.600000000006</v>
      </c>
      <c r="F184" s="83">
        <f t="shared" si="48"/>
        <v>1</v>
      </c>
      <c r="G184" s="79" t="s">
        <v>44</v>
      </c>
      <c r="H184" s="207"/>
    </row>
    <row r="185" spans="1:8" ht="214.5" customHeight="1">
      <c r="A185" s="197"/>
      <c r="B185" s="200"/>
      <c r="C185" s="79" t="s">
        <v>127</v>
      </c>
      <c r="D185" s="82">
        <v>0</v>
      </c>
      <c r="E185" s="82">
        <v>0</v>
      </c>
      <c r="F185" s="83" t="e">
        <f t="shared" si="48"/>
        <v>#DIV/0!</v>
      </c>
      <c r="G185" s="79" t="s">
        <v>44</v>
      </c>
      <c r="H185" s="208"/>
    </row>
    <row r="186" spans="1:8" ht="15.75">
      <c r="A186" s="181" t="s">
        <v>131</v>
      </c>
      <c r="B186" s="184" t="s">
        <v>170</v>
      </c>
      <c r="C186" s="79" t="s">
        <v>123</v>
      </c>
      <c r="D186" s="82">
        <f>SUM(D187:D189)</f>
        <v>55523.463089999997</v>
      </c>
      <c r="E186" s="82">
        <f>SUM(E187:E189)</f>
        <v>55523.463089999997</v>
      </c>
      <c r="F186" s="83">
        <f>E186/D186</f>
        <v>1</v>
      </c>
      <c r="G186" s="79" t="s">
        <v>44</v>
      </c>
      <c r="H186" s="214" t="s">
        <v>231</v>
      </c>
    </row>
    <row r="187" spans="1:8" ht="15.75">
      <c r="A187" s="182"/>
      <c r="B187" s="185"/>
      <c r="C187" s="79" t="s">
        <v>125</v>
      </c>
      <c r="D187" s="82">
        <v>1665.70389</v>
      </c>
      <c r="E187" s="82">
        <v>1665.70389</v>
      </c>
      <c r="F187" s="83">
        <f t="shared" ref="F187:F189" si="49">E187/D187</f>
        <v>1</v>
      </c>
      <c r="G187" s="79" t="s">
        <v>44</v>
      </c>
      <c r="H187" s="215"/>
    </row>
    <row r="188" spans="1:8" ht="15.75">
      <c r="A188" s="182"/>
      <c r="B188" s="185"/>
      <c r="C188" s="79" t="s">
        <v>126</v>
      </c>
      <c r="D188" s="82">
        <v>53857.7592</v>
      </c>
      <c r="E188" s="82">
        <v>53857.7592</v>
      </c>
      <c r="F188" s="83">
        <f t="shared" si="49"/>
        <v>1</v>
      </c>
      <c r="G188" s="79" t="s">
        <v>44</v>
      </c>
      <c r="H188" s="215"/>
    </row>
    <row r="189" spans="1:8" ht="169.5" customHeight="1">
      <c r="A189" s="183"/>
      <c r="B189" s="186"/>
      <c r="C189" s="79" t="s">
        <v>127</v>
      </c>
      <c r="D189" s="82">
        <v>0</v>
      </c>
      <c r="E189" s="82">
        <v>0</v>
      </c>
      <c r="F189" s="83" t="e">
        <f t="shared" si="49"/>
        <v>#DIV/0!</v>
      </c>
      <c r="G189" s="79" t="s">
        <v>44</v>
      </c>
      <c r="H189" s="216"/>
    </row>
    <row r="190" spans="1:8" ht="15.75" hidden="1">
      <c r="A190" s="203">
        <v>2</v>
      </c>
      <c r="B190" s="192" t="s">
        <v>42</v>
      </c>
      <c r="C190" s="75" t="s">
        <v>123</v>
      </c>
      <c r="D190" s="76">
        <f>SUM(D191:D193)</f>
        <v>0</v>
      </c>
      <c r="E190" s="76">
        <f>SUM(E191:E193)</f>
        <v>0</v>
      </c>
      <c r="F190" s="77" t="e">
        <f>E190/D190</f>
        <v>#DIV/0!</v>
      </c>
      <c r="G190" s="75" t="s">
        <v>44</v>
      </c>
      <c r="H190" s="78"/>
    </row>
    <row r="191" spans="1:8" ht="15.75" hidden="1">
      <c r="A191" s="204"/>
      <c r="B191" s="193"/>
      <c r="C191" s="75" t="s">
        <v>125</v>
      </c>
      <c r="D191" s="76">
        <f t="shared" ref="D191:E193" si="50">D195</f>
        <v>0</v>
      </c>
      <c r="E191" s="76">
        <f t="shared" si="50"/>
        <v>0</v>
      </c>
      <c r="F191" s="77" t="e">
        <f t="shared" ref="F191:F193" si="51">E191/D191</f>
        <v>#DIV/0!</v>
      </c>
      <c r="G191" s="75" t="s">
        <v>44</v>
      </c>
      <c r="H191" s="78"/>
    </row>
    <row r="192" spans="1:8" ht="15.75" hidden="1">
      <c r="A192" s="204"/>
      <c r="B192" s="193"/>
      <c r="C192" s="75" t="s">
        <v>126</v>
      </c>
      <c r="D192" s="76">
        <f t="shared" si="50"/>
        <v>0</v>
      </c>
      <c r="E192" s="76">
        <f t="shared" si="50"/>
        <v>0</v>
      </c>
      <c r="F192" s="77" t="e">
        <f t="shared" si="51"/>
        <v>#DIV/0!</v>
      </c>
      <c r="G192" s="75" t="s">
        <v>44</v>
      </c>
      <c r="H192" s="78"/>
    </row>
    <row r="193" spans="1:8" ht="15.75" hidden="1">
      <c r="A193" s="205"/>
      <c r="B193" s="194"/>
      <c r="C193" s="75" t="s">
        <v>127</v>
      </c>
      <c r="D193" s="76">
        <f t="shared" si="50"/>
        <v>0</v>
      </c>
      <c r="E193" s="76">
        <f t="shared" si="50"/>
        <v>0</v>
      </c>
      <c r="F193" s="77" t="e">
        <f t="shared" si="51"/>
        <v>#DIV/0!</v>
      </c>
      <c r="G193" s="75" t="s">
        <v>44</v>
      </c>
      <c r="H193" s="78"/>
    </row>
    <row r="194" spans="1:8" ht="15.75" hidden="1">
      <c r="A194" s="195" t="s">
        <v>141</v>
      </c>
      <c r="B194" s="198" t="s">
        <v>171</v>
      </c>
      <c r="C194" s="79" t="s">
        <v>123</v>
      </c>
      <c r="D194" s="80">
        <f>SUM(D195:D197)</f>
        <v>0</v>
      </c>
      <c r="E194" s="80">
        <f>SUM(E195:E197)</f>
        <v>0</v>
      </c>
      <c r="F194" s="81" t="e">
        <f>E194/D194</f>
        <v>#DIV/0!</v>
      </c>
      <c r="G194" s="79" t="s">
        <v>44</v>
      </c>
      <c r="H194" s="198"/>
    </row>
    <row r="195" spans="1:8" ht="15.75" hidden="1">
      <c r="A195" s="196"/>
      <c r="B195" s="199"/>
      <c r="C195" s="79" t="s">
        <v>125</v>
      </c>
      <c r="D195" s="82">
        <v>0</v>
      </c>
      <c r="E195" s="82">
        <v>0</v>
      </c>
      <c r="F195" s="83" t="e">
        <f t="shared" ref="F195:F197" si="52">E195/D195</f>
        <v>#DIV/0!</v>
      </c>
      <c r="G195" s="79" t="s">
        <v>44</v>
      </c>
      <c r="H195" s="199"/>
    </row>
    <row r="196" spans="1:8" ht="15.75" hidden="1">
      <c r="A196" s="196"/>
      <c r="B196" s="199"/>
      <c r="C196" s="79" t="s">
        <v>126</v>
      </c>
      <c r="D196" s="82">
        <v>0</v>
      </c>
      <c r="E196" s="82">
        <v>0</v>
      </c>
      <c r="F196" s="83" t="e">
        <f t="shared" si="52"/>
        <v>#DIV/0!</v>
      </c>
      <c r="G196" s="79" t="s">
        <v>44</v>
      </c>
      <c r="H196" s="199"/>
    </row>
    <row r="197" spans="1:8" ht="162.75" hidden="1" customHeight="1">
      <c r="A197" s="197"/>
      <c r="B197" s="200"/>
      <c r="C197" s="79" t="s">
        <v>127</v>
      </c>
      <c r="D197" s="82">
        <v>0</v>
      </c>
      <c r="E197" s="82">
        <v>0</v>
      </c>
      <c r="F197" s="83" t="e">
        <f t="shared" si="52"/>
        <v>#DIV/0!</v>
      </c>
      <c r="G197" s="79" t="s">
        <v>44</v>
      </c>
      <c r="H197" s="200"/>
    </row>
    <row r="198" spans="1:8" ht="15.75">
      <c r="A198" s="201">
        <v>1</v>
      </c>
      <c r="B198" s="202" t="s">
        <v>43</v>
      </c>
      <c r="C198" s="72" t="s">
        <v>123</v>
      </c>
      <c r="D198" s="73">
        <f>SUM(D199:D201)</f>
        <v>102646.73534999999</v>
      </c>
      <c r="E198" s="73">
        <f>SUM(E199:E201)</f>
        <v>99693.788229999991</v>
      </c>
      <c r="F198" s="74">
        <f>E198/D198</f>
        <v>0.97123194313066874</v>
      </c>
      <c r="G198" s="211" t="s">
        <v>44</v>
      </c>
      <c r="H198" s="211"/>
    </row>
    <row r="199" spans="1:8" ht="15.75">
      <c r="A199" s="201"/>
      <c r="B199" s="202"/>
      <c r="C199" s="72" t="s">
        <v>125</v>
      </c>
      <c r="D199" s="73">
        <f>D203+D215</f>
        <v>98130.094549999994</v>
      </c>
      <c r="E199" s="73">
        <f>E203+E215</f>
        <v>95177.147429999997</v>
      </c>
      <c r="F199" s="74">
        <f t="shared" ref="F199:F201" si="53">E199/D199</f>
        <v>0.96990783374313994</v>
      </c>
      <c r="G199" s="212"/>
      <c r="H199" s="212"/>
    </row>
    <row r="200" spans="1:8" ht="15.75">
      <c r="A200" s="201"/>
      <c r="B200" s="202"/>
      <c r="C200" s="72" t="s">
        <v>126</v>
      </c>
      <c r="D200" s="73">
        <f>D204+D216</f>
        <v>4516.6408000000001</v>
      </c>
      <c r="E200" s="73">
        <f t="shared" ref="E200" si="54">E204+E216</f>
        <v>4516.6408000000001</v>
      </c>
      <c r="F200" s="74">
        <f t="shared" si="53"/>
        <v>1</v>
      </c>
      <c r="G200" s="212"/>
      <c r="H200" s="212"/>
    </row>
    <row r="201" spans="1:8" ht="15.75">
      <c r="A201" s="201"/>
      <c r="B201" s="202"/>
      <c r="C201" s="72" t="s">
        <v>127</v>
      </c>
      <c r="D201" s="73">
        <f t="shared" ref="D201:E201" si="55">D205+D217</f>
        <v>0</v>
      </c>
      <c r="E201" s="73">
        <f t="shared" si="55"/>
        <v>0</v>
      </c>
      <c r="F201" s="74" t="e">
        <f t="shared" si="53"/>
        <v>#DIV/0!</v>
      </c>
      <c r="G201" s="213"/>
      <c r="H201" s="213"/>
    </row>
    <row r="202" spans="1:8" ht="15.75">
      <c r="A202" s="203">
        <v>1</v>
      </c>
      <c r="B202" s="192" t="s">
        <v>172</v>
      </c>
      <c r="C202" s="75" t="s">
        <v>123</v>
      </c>
      <c r="D202" s="76">
        <f>SUM(D203:D205)</f>
        <v>96471.7448</v>
      </c>
      <c r="E202" s="76">
        <f>SUM(E203:E205)</f>
        <v>93518.797680000003</v>
      </c>
      <c r="F202" s="77">
        <f>E202/D202</f>
        <v>0.96939054926266865</v>
      </c>
      <c r="G202" s="75" t="s">
        <v>44</v>
      </c>
      <c r="H202" s="78"/>
    </row>
    <row r="203" spans="1:8" ht="15.75">
      <c r="A203" s="204"/>
      <c r="B203" s="193"/>
      <c r="C203" s="75" t="s">
        <v>125</v>
      </c>
      <c r="D203" s="76">
        <f>D207+D211</f>
        <v>96471.7448</v>
      </c>
      <c r="E203" s="76">
        <f>E207+E211</f>
        <v>93518.797680000003</v>
      </c>
      <c r="F203" s="77">
        <f t="shared" ref="F203:F205" si="56">E203/D203</f>
        <v>0.96939054926266865</v>
      </c>
      <c r="G203" s="75" t="s">
        <v>44</v>
      </c>
      <c r="H203" s="78"/>
    </row>
    <row r="204" spans="1:8" ht="15.75">
      <c r="A204" s="204"/>
      <c r="B204" s="193"/>
      <c r="C204" s="75" t="s">
        <v>126</v>
      </c>
      <c r="D204" s="76">
        <f t="shared" ref="D204:E205" si="57">D208+D212</f>
        <v>0</v>
      </c>
      <c r="E204" s="76">
        <f t="shared" si="57"/>
        <v>0</v>
      </c>
      <c r="F204" s="77" t="e">
        <f t="shared" si="56"/>
        <v>#DIV/0!</v>
      </c>
      <c r="G204" s="75" t="s">
        <v>44</v>
      </c>
      <c r="H204" s="78"/>
    </row>
    <row r="205" spans="1:8" ht="15.75">
      <c r="A205" s="205"/>
      <c r="B205" s="194"/>
      <c r="C205" s="75" t="s">
        <v>127</v>
      </c>
      <c r="D205" s="76">
        <f t="shared" si="57"/>
        <v>0</v>
      </c>
      <c r="E205" s="76">
        <f t="shared" si="57"/>
        <v>0</v>
      </c>
      <c r="F205" s="77" t="e">
        <f t="shared" si="56"/>
        <v>#DIV/0!</v>
      </c>
      <c r="G205" s="75" t="s">
        <v>44</v>
      </c>
      <c r="H205" s="78"/>
    </row>
    <row r="206" spans="1:8" ht="15.75">
      <c r="A206" s="195" t="s">
        <v>129</v>
      </c>
      <c r="B206" s="198" t="s">
        <v>173</v>
      </c>
      <c r="C206" s="79" t="s">
        <v>123</v>
      </c>
      <c r="D206" s="80">
        <f>SUM(D207:D209)</f>
        <v>59573.444799999997</v>
      </c>
      <c r="E206" s="87">
        <f>SUM(E207:E209)</f>
        <v>56620.49768</v>
      </c>
      <c r="F206" s="81">
        <f>E206/D206</f>
        <v>0.95043182193150599</v>
      </c>
      <c r="G206" s="79" t="s">
        <v>44</v>
      </c>
      <c r="H206" s="206"/>
    </row>
    <row r="207" spans="1:8" ht="15.75">
      <c r="A207" s="196"/>
      <c r="B207" s="199"/>
      <c r="C207" s="79" t="s">
        <v>125</v>
      </c>
      <c r="D207" s="80">
        <v>59573.444799999997</v>
      </c>
      <c r="E207" s="87">
        <v>56620.49768</v>
      </c>
      <c r="F207" s="81">
        <f t="shared" ref="F207:F209" si="58">E207/D207</f>
        <v>0.95043182193150599</v>
      </c>
      <c r="G207" s="79" t="s">
        <v>44</v>
      </c>
      <c r="H207" s="207"/>
    </row>
    <row r="208" spans="1:8" ht="15.75">
      <c r="A208" s="196"/>
      <c r="B208" s="199"/>
      <c r="C208" s="79" t="s">
        <v>126</v>
      </c>
      <c r="D208" s="80">
        <v>0</v>
      </c>
      <c r="E208" s="88">
        <v>0</v>
      </c>
      <c r="F208" s="81" t="e">
        <f t="shared" si="58"/>
        <v>#DIV/0!</v>
      </c>
      <c r="G208" s="79" t="s">
        <v>44</v>
      </c>
      <c r="H208" s="207"/>
    </row>
    <row r="209" spans="1:8" ht="20.25" customHeight="1">
      <c r="A209" s="197"/>
      <c r="B209" s="200"/>
      <c r="C209" s="79" t="s">
        <v>127</v>
      </c>
      <c r="D209" s="80">
        <v>0</v>
      </c>
      <c r="E209" s="88">
        <v>0</v>
      </c>
      <c r="F209" s="81" t="e">
        <f t="shared" si="58"/>
        <v>#DIV/0!</v>
      </c>
      <c r="G209" s="79" t="s">
        <v>44</v>
      </c>
      <c r="H209" s="208"/>
    </row>
    <row r="210" spans="1:8" ht="15.75">
      <c r="A210" s="181" t="s">
        <v>131</v>
      </c>
      <c r="B210" s="184" t="s">
        <v>174</v>
      </c>
      <c r="C210" s="79" t="s">
        <v>123</v>
      </c>
      <c r="D210" s="82">
        <f>SUM(D211:D213)</f>
        <v>36898.300000000003</v>
      </c>
      <c r="E210" s="82">
        <f>SUM(E211:E213)</f>
        <v>36898.300000000003</v>
      </c>
      <c r="F210" s="83">
        <f>E210/D210</f>
        <v>1</v>
      </c>
      <c r="G210" s="79" t="s">
        <v>44</v>
      </c>
      <c r="H210" s="184"/>
    </row>
    <row r="211" spans="1:8" ht="15.75">
      <c r="A211" s="182"/>
      <c r="B211" s="185"/>
      <c r="C211" s="79" t="s">
        <v>125</v>
      </c>
      <c r="D211" s="82">
        <v>36898.300000000003</v>
      </c>
      <c r="E211" s="82">
        <v>36898.300000000003</v>
      </c>
      <c r="F211" s="83">
        <f t="shared" ref="F211:F213" si="59">E211/D211</f>
        <v>1</v>
      </c>
      <c r="G211" s="79" t="s">
        <v>44</v>
      </c>
      <c r="H211" s="209"/>
    </row>
    <row r="212" spans="1:8" ht="15.75">
      <c r="A212" s="182"/>
      <c r="B212" s="185"/>
      <c r="C212" s="79" t="s">
        <v>126</v>
      </c>
      <c r="D212" s="82">
        <v>0</v>
      </c>
      <c r="E212" s="82">
        <v>0</v>
      </c>
      <c r="F212" s="83" t="e">
        <f t="shared" si="59"/>
        <v>#DIV/0!</v>
      </c>
      <c r="G212" s="79" t="s">
        <v>44</v>
      </c>
      <c r="H212" s="209"/>
    </row>
    <row r="213" spans="1:8" ht="65.25" customHeight="1">
      <c r="A213" s="183"/>
      <c r="B213" s="186"/>
      <c r="C213" s="79" t="s">
        <v>127</v>
      </c>
      <c r="D213" s="82">
        <v>0</v>
      </c>
      <c r="E213" s="82">
        <v>0</v>
      </c>
      <c r="F213" s="83" t="e">
        <f t="shared" si="59"/>
        <v>#DIV/0!</v>
      </c>
      <c r="G213" s="79" t="s">
        <v>44</v>
      </c>
      <c r="H213" s="210"/>
    </row>
    <row r="214" spans="1:8" ht="15.75">
      <c r="A214" s="203">
        <v>2</v>
      </c>
      <c r="B214" s="192" t="s">
        <v>175</v>
      </c>
      <c r="C214" s="75" t="s">
        <v>123</v>
      </c>
      <c r="D214" s="76">
        <f>SUM(D215:D217)</f>
        <v>6174.9905500000004</v>
      </c>
      <c r="E214" s="76">
        <f>SUM(E215:E217)</f>
        <v>6174.9905500000004</v>
      </c>
      <c r="F214" s="77">
        <f>E214/D214</f>
        <v>1</v>
      </c>
      <c r="G214" s="75" t="s">
        <v>44</v>
      </c>
      <c r="H214" s="78"/>
    </row>
    <row r="215" spans="1:8" ht="15.75">
      <c r="A215" s="204"/>
      <c r="B215" s="193"/>
      <c r="C215" s="75" t="s">
        <v>125</v>
      </c>
      <c r="D215" s="76">
        <f t="shared" ref="D215:E217" si="60">D219</f>
        <v>1658.3497500000001</v>
      </c>
      <c r="E215" s="76">
        <f t="shared" si="60"/>
        <v>1658.3497500000001</v>
      </c>
      <c r="F215" s="77">
        <f t="shared" ref="F215:F217" si="61">E215/D215</f>
        <v>1</v>
      </c>
      <c r="G215" s="75" t="s">
        <v>44</v>
      </c>
      <c r="H215" s="78"/>
    </row>
    <row r="216" spans="1:8" ht="15.75">
      <c r="A216" s="204"/>
      <c r="B216" s="193"/>
      <c r="C216" s="75" t="s">
        <v>126</v>
      </c>
      <c r="D216" s="76">
        <f t="shared" si="60"/>
        <v>4516.6408000000001</v>
      </c>
      <c r="E216" s="76">
        <f t="shared" si="60"/>
        <v>4516.6408000000001</v>
      </c>
      <c r="F216" s="77">
        <f t="shared" si="61"/>
        <v>1</v>
      </c>
      <c r="G216" s="75" t="s">
        <v>44</v>
      </c>
      <c r="H216" s="78"/>
    </row>
    <row r="217" spans="1:8" ht="84" customHeight="1">
      <c r="A217" s="205"/>
      <c r="B217" s="194"/>
      <c r="C217" s="75" t="s">
        <v>127</v>
      </c>
      <c r="D217" s="76">
        <f t="shared" si="60"/>
        <v>0</v>
      </c>
      <c r="E217" s="76">
        <f t="shared" si="60"/>
        <v>0</v>
      </c>
      <c r="F217" s="77" t="e">
        <f t="shared" si="61"/>
        <v>#DIV/0!</v>
      </c>
      <c r="G217" s="75" t="s">
        <v>44</v>
      </c>
      <c r="H217" s="78"/>
    </row>
    <row r="218" spans="1:8" ht="15.75">
      <c r="A218" s="195" t="s">
        <v>141</v>
      </c>
      <c r="B218" s="198" t="s">
        <v>174</v>
      </c>
      <c r="C218" s="79" t="s">
        <v>123</v>
      </c>
      <c r="D218" s="80">
        <f>SUM(D219:D221)</f>
        <v>6174.9905500000004</v>
      </c>
      <c r="E218" s="80">
        <f>SUM(E219:E221)</f>
        <v>6174.9905500000004</v>
      </c>
      <c r="F218" s="81">
        <f>E218/D218</f>
        <v>1</v>
      </c>
      <c r="G218" s="79" t="s">
        <v>44</v>
      </c>
      <c r="H218" s="198" t="s">
        <v>232</v>
      </c>
    </row>
    <row r="219" spans="1:8" ht="15.75">
      <c r="A219" s="196"/>
      <c r="B219" s="199"/>
      <c r="C219" s="79" t="s">
        <v>125</v>
      </c>
      <c r="D219" s="82">
        <v>1658.3497500000001</v>
      </c>
      <c r="E219" s="82">
        <v>1658.3497500000001</v>
      </c>
      <c r="F219" s="83">
        <f t="shared" ref="F219:F221" si="62">E219/D219</f>
        <v>1</v>
      </c>
      <c r="G219" s="79" t="s">
        <v>44</v>
      </c>
      <c r="H219" s="199"/>
    </row>
    <row r="220" spans="1:8" ht="15.75">
      <c r="A220" s="196"/>
      <c r="B220" s="199"/>
      <c r="C220" s="79" t="s">
        <v>126</v>
      </c>
      <c r="D220" s="82">
        <v>4516.6408000000001</v>
      </c>
      <c r="E220" s="82">
        <v>4516.6408000000001</v>
      </c>
      <c r="F220" s="83">
        <f t="shared" si="62"/>
        <v>1</v>
      </c>
      <c r="G220" s="79" t="s">
        <v>44</v>
      </c>
      <c r="H220" s="199"/>
    </row>
    <row r="221" spans="1:8" ht="179.25" customHeight="1">
      <c r="A221" s="197"/>
      <c r="B221" s="200"/>
      <c r="C221" s="79" t="s">
        <v>127</v>
      </c>
      <c r="D221" s="82">
        <v>0</v>
      </c>
      <c r="E221" s="82">
        <v>0</v>
      </c>
      <c r="F221" s="83" t="e">
        <f t="shared" si="62"/>
        <v>#DIV/0!</v>
      </c>
      <c r="G221" s="79" t="s">
        <v>44</v>
      </c>
      <c r="H221" s="200"/>
    </row>
  </sheetData>
  <mergeCells count="166">
    <mergeCell ref="A2:H2"/>
    <mergeCell ref="A4:A5"/>
    <mergeCell ref="B4:B5"/>
    <mergeCell ref="C4:E4"/>
    <mergeCell ref="F4:F5"/>
    <mergeCell ref="G4:G5"/>
    <mergeCell ref="H4:H5"/>
    <mergeCell ref="A14:A17"/>
    <mergeCell ref="B14:B17"/>
    <mergeCell ref="A18:A21"/>
    <mergeCell ref="B18:B21"/>
    <mergeCell ref="H18:H21"/>
    <mergeCell ref="A22:A25"/>
    <mergeCell ref="B22:B25"/>
    <mergeCell ref="H22:H25"/>
    <mergeCell ref="A6:A9"/>
    <mergeCell ref="B6:B9"/>
    <mergeCell ref="G6:G9"/>
    <mergeCell ref="H6:H9"/>
    <mergeCell ref="A10:A13"/>
    <mergeCell ref="B10:B13"/>
    <mergeCell ref="G10:G13"/>
    <mergeCell ref="H10:H13"/>
    <mergeCell ref="A34:A37"/>
    <mergeCell ref="B34:B37"/>
    <mergeCell ref="H34:H37"/>
    <mergeCell ref="A38:A41"/>
    <mergeCell ref="B38:B41"/>
    <mergeCell ref="H38:H41"/>
    <mergeCell ref="A26:A29"/>
    <mergeCell ref="B26:B29"/>
    <mergeCell ref="H26:H29"/>
    <mergeCell ref="A30:A33"/>
    <mergeCell ref="B30:B33"/>
    <mergeCell ref="H30:H33"/>
    <mergeCell ref="A62:A65"/>
    <mergeCell ref="B62:B65"/>
    <mergeCell ref="H62:H65"/>
    <mergeCell ref="A50:A53"/>
    <mergeCell ref="B50:B53"/>
    <mergeCell ref="A54:A57"/>
    <mergeCell ref="B54:B57"/>
    <mergeCell ref="H54:H57"/>
    <mergeCell ref="A58:A61"/>
    <mergeCell ref="B58:B61"/>
    <mergeCell ref="H58:H61"/>
    <mergeCell ref="A74:A77"/>
    <mergeCell ref="B74:B77"/>
    <mergeCell ref="H74:H77"/>
    <mergeCell ref="A78:A81"/>
    <mergeCell ref="B78:B81"/>
    <mergeCell ref="A82:A85"/>
    <mergeCell ref="B82:B85"/>
    <mergeCell ref="H82:H85"/>
    <mergeCell ref="A66:A69"/>
    <mergeCell ref="B66:B69"/>
    <mergeCell ref="H66:H69"/>
    <mergeCell ref="A70:A73"/>
    <mergeCell ref="B70:B73"/>
    <mergeCell ref="H70:H73"/>
    <mergeCell ref="A90:A93"/>
    <mergeCell ref="B90:B93"/>
    <mergeCell ref="G90:G93"/>
    <mergeCell ref="H90:H93"/>
    <mergeCell ref="A94:A97"/>
    <mergeCell ref="B94:B97"/>
    <mergeCell ref="A86:A89"/>
    <mergeCell ref="B86:B89"/>
    <mergeCell ref="H86:H89"/>
    <mergeCell ref="A114:A117"/>
    <mergeCell ref="B114:B117"/>
    <mergeCell ref="H114:H117"/>
    <mergeCell ref="A118:A121"/>
    <mergeCell ref="B118:B121"/>
    <mergeCell ref="A122:A125"/>
    <mergeCell ref="B122:B125"/>
    <mergeCell ref="H122:H125"/>
    <mergeCell ref="A98:A101"/>
    <mergeCell ref="B98:B101"/>
    <mergeCell ref="H98:H101"/>
    <mergeCell ref="A106:A109"/>
    <mergeCell ref="B106:B109"/>
    <mergeCell ref="H106:H113"/>
    <mergeCell ref="A110:A113"/>
    <mergeCell ref="B110:B113"/>
    <mergeCell ref="G138:G141"/>
    <mergeCell ref="H138:H141"/>
    <mergeCell ref="A134:A137"/>
    <mergeCell ref="B134:B137"/>
    <mergeCell ref="H134:H137"/>
    <mergeCell ref="A126:A129"/>
    <mergeCell ref="B126:B129"/>
    <mergeCell ref="H126:H129"/>
    <mergeCell ref="A130:A133"/>
    <mergeCell ref="B130:B133"/>
    <mergeCell ref="H130:H133"/>
    <mergeCell ref="A170:A173"/>
    <mergeCell ref="B170:B173"/>
    <mergeCell ref="G170:G173"/>
    <mergeCell ref="H170:H173"/>
    <mergeCell ref="A142:A145"/>
    <mergeCell ref="B142:B145"/>
    <mergeCell ref="A146:A149"/>
    <mergeCell ref="B146:B149"/>
    <mergeCell ref="H146:H149"/>
    <mergeCell ref="A150:A153"/>
    <mergeCell ref="B150:B153"/>
    <mergeCell ref="H150:H153"/>
    <mergeCell ref="A178:A181"/>
    <mergeCell ref="B178:B181"/>
    <mergeCell ref="A182:A185"/>
    <mergeCell ref="B182:B185"/>
    <mergeCell ref="H182:H185"/>
    <mergeCell ref="A186:A189"/>
    <mergeCell ref="B186:B189"/>
    <mergeCell ref="H186:H189"/>
    <mergeCell ref="A174:A177"/>
    <mergeCell ref="B174:B177"/>
    <mergeCell ref="G174:G177"/>
    <mergeCell ref="H174:H177"/>
    <mergeCell ref="A190:A193"/>
    <mergeCell ref="B190:B193"/>
    <mergeCell ref="A194:A197"/>
    <mergeCell ref="B194:B197"/>
    <mergeCell ref="H194:H197"/>
    <mergeCell ref="A198:A201"/>
    <mergeCell ref="B198:B201"/>
    <mergeCell ref="G198:G201"/>
    <mergeCell ref="H198:H201"/>
    <mergeCell ref="A214:A217"/>
    <mergeCell ref="B214:B217"/>
    <mergeCell ref="A218:A221"/>
    <mergeCell ref="B218:B221"/>
    <mergeCell ref="H218:H221"/>
    <mergeCell ref="A202:A205"/>
    <mergeCell ref="B202:B205"/>
    <mergeCell ref="A206:A209"/>
    <mergeCell ref="B206:B209"/>
    <mergeCell ref="H206:H209"/>
    <mergeCell ref="A210:A213"/>
    <mergeCell ref="B210:B213"/>
    <mergeCell ref="H210:H213"/>
    <mergeCell ref="A42:A45"/>
    <mergeCell ref="B42:B45"/>
    <mergeCell ref="H42:H45"/>
    <mergeCell ref="A158:A161"/>
    <mergeCell ref="B158:B161"/>
    <mergeCell ref="A166:A169"/>
    <mergeCell ref="B166:B169"/>
    <mergeCell ref="G166:G169"/>
    <mergeCell ref="H166:H169"/>
    <mergeCell ref="H158:H161"/>
    <mergeCell ref="A46:A49"/>
    <mergeCell ref="B46:B49"/>
    <mergeCell ref="H46:H49"/>
    <mergeCell ref="A102:A105"/>
    <mergeCell ref="B102:B105"/>
    <mergeCell ref="H102:H105"/>
    <mergeCell ref="A154:A157"/>
    <mergeCell ref="B154:B157"/>
    <mergeCell ref="H154:H157"/>
    <mergeCell ref="A162:A165"/>
    <mergeCell ref="B162:B165"/>
    <mergeCell ref="H162:H165"/>
    <mergeCell ref="A138:A141"/>
    <mergeCell ref="B138:B141"/>
  </mergeCells>
  <dataValidations count="1">
    <dataValidation type="decimal" operator="greaterThanOrEqual" allowBlank="1" showInputMessage="1" showErrorMessage="1" sqref="E213 E197 E185 E189 E221 E209 E137 E109 E113 E117 E125 E129 E133 E159:E161 E43:E45 E153 E149 E69 E73 E85 E89 E77 E49 E65 E61 E57 E37 E33 E29 E25 E21 E41 E157 E165 E170:E173">
      <formula1>0</formula1>
    </dataValidation>
  </dataValidations>
  <pageMargins left="0.51181102362204722" right="0.31496062992125984" top="0.19685039370078741" bottom="0" header="0.31496062992125984" footer="0.11811023622047245"/>
  <pageSetup paperSize="9" scale="78" orientation="landscape" r:id="rId1"/>
  <rowBreaks count="10" manualBreakCount="10">
    <brk id="24" max="7" man="1"/>
    <brk id="49" max="16383" man="1"/>
    <brk id="68" max="7" man="1"/>
    <brk id="97" max="16383" man="1"/>
    <brk id="108" max="7" man="1"/>
    <brk id="121" max="16383" man="1"/>
    <brk id="137" max="16383" man="1"/>
    <brk id="157" max="16383" man="1"/>
    <brk id="181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Целевые индикаторы</vt:lpstr>
      <vt:lpstr>Ожидаемые результаты</vt:lpstr>
      <vt:lpstr>Расходные обязательства</vt:lpstr>
      <vt:lpstr>'Целевые индикаторы'!Заголовки_для_печати</vt:lpstr>
      <vt:lpstr>'Целевые индикаторы'!Область_печати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Пользователь</cp:lastModifiedBy>
  <cp:lastPrinted>2024-03-15T10:11:12Z</cp:lastPrinted>
  <dcterms:created xsi:type="dcterms:W3CDTF">2016-05-06T10:02:19Z</dcterms:created>
  <dcterms:modified xsi:type="dcterms:W3CDTF">2024-03-15T10:13:13Z</dcterms:modified>
</cp:coreProperties>
</file>